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46" yWindow="15" windowWidth="10875" windowHeight="5400" activeTab="5"/>
  </bookViews>
  <sheets>
    <sheet name="Titelblatt" sheetId="1" r:id="rId1"/>
    <sheet name="Basisdaten" sheetId="2" r:id="rId2"/>
    <sheet name="Voranschlag 2009" sheetId="3" r:id="rId3"/>
    <sheet name="Voranschlag 2008" sheetId="4" r:id="rId4"/>
    <sheet name="Rechnung 2007" sheetId="5" r:id="rId5"/>
    <sheet name="Vorbericht" sheetId="6" r:id="rId6"/>
  </sheets>
  <externalReferences>
    <externalReference r:id="rId9"/>
  </externalReferences>
  <definedNames>
    <definedName name="_xlnm.Print_Area" localSheetId="0">'Titelblatt'!$A$1:$K$33</definedName>
    <definedName name="_xlnm.Print_Area" localSheetId="5">'Vorbericht'!$A$1:$L$550</definedName>
  </definedNames>
  <calcPr fullCalcOnLoad="1" iterate="1" iterateCount="100" iterateDelta="0.001"/>
</workbook>
</file>

<file path=xl/comments6.xml><?xml version="1.0" encoding="utf-8"?>
<comments xmlns="http://schemas.openxmlformats.org/spreadsheetml/2006/main">
  <authors>
    <author>Lehrlingsarbeitsplatz</author>
    <author>Kaspar Westemeier</author>
  </authors>
  <commentList>
    <comment ref="G399" authorId="0">
      <text>
        <r>
          <rPr>
            <b/>
            <sz val="8"/>
            <rFont val="Tahoma"/>
            <family val="0"/>
          </rPr>
          <t>gemäss separater Tabelle</t>
        </r>
      </text>
    </comment>
    <comment ref="H399" authorId="0">
      <text>
        <r>
          <rPr>
            <b/>
            <sz val="8"/>
            <rFont val="Tahoma"/>
            <family val="0"/>
          </rPr>
          <t>gemäss separater Tabelle</t>
        </r>
      </text>
    </comment>
    <comment ref="L399" authorId="0">
      <text>
        <r>
          <rPr>
            <b/>
            <sz val="8"/>
            <rFont val="Tahoma"/>
            <family val="0"/>
          </rPr>
          <t>gemäss separater Tabelle
wo? nichts gefunden MS</t>
        </r>
      </text>
    </comment>
    <comment ref="G417" authorId="0">
      <text>
        <r>
          <rPr>
            <b/>
            <sz val="8"/>
            <rFont val="Tahoma"/>
            <family val="0"/>
          </rPr>
          <t>gemäss separater Tabelle</t>
        </r>
      </text>
    </comment>
    <comment ref="H417" authorId="0">
      <text>
        <r>
          <rPr>
            <b/>
            <sz val="8"/>
            <rFont val="Tahoma"/>
            <family val="0"/>
          </rPr>
          <t>gemäss separater Tabelle</t>
        </r>
      </text>
    </comment>
    <comment ref="G434" authorId="0">
      <text>
        <r>
          <rPr>
            <b/>
            <sz val="8"/>
            <rFont val="Tahoma"/>
            <family val="0"/>
          </rPr>
          <t>gemäss separater Tabelle</t>
        </r>
      </text>
    </comment>
    <comment ref="H434" authorId="0">
      <text>
        <r>
          <rPr>
            <b/>
            <sz val="8"/>
            <rFont val="Tahoma"/>
            <family val="0"/>
          </rPr>
          <t>gemäss separater Tabelle</t>
        </r>
      </text>
    </comment>
    <comment ref="G452" authorId="0">
      <text>
        <r>
          <rPr>
            <b/>
            <sz val="8"/>
            <rFont val="Tahoma"/>
            <family val="0"/>
          </rPr>
          <t>gemäß separater Tabelle</t>
        </r>
      </text>
    </comment>
    <comment ref="H452" authorId="0">
      <text>
        <r>
          <rPr>
            <b/>
            <sz val="8"/>
            <rFont val="Tahoma"/>
            <family val="0"/>
          </rPr>
          <t>gemäß separater Tabelle</t>
        </r>
      </text>
    </comment>
    <comment ref="K295" authorId="1">
      <text>
        <r>
          <rPr>
            <b/>
            <sz val="8"/>
            <rFont val="Tahoma"/>
            <family val="0"/>
          </rPr>
          <t>aktuelle Zahlen einfügen!!!</t>
        </r>
      </text>
    </comment>
    <comment ref="L417" authorId="0">
      <text>
        <r>
          <rPr>
            <b/>
            <sz val="8"/>
            <rFont val="Tahoma"/>
            <family val="0"/>
          </rPr>
          <t>gemäss separater Tabelle</t>
        </r>
      </text>
    </comment>
    <comment ref="L434" authorId="0">
      <text>
        <r>
          <rPr>
            <b/>
            <sz val="8"/>
            <rFont val="Tahoma"/>
            <family val="0"/>
          </rPr>
          <t>gemäss separater Tabelle</t>
        </r>
      </text>
    </comment>
    <comment ref="L452" authorId="0">
      <text>
        <r>
          <rPr>
            <b/>
            <sz val="8"/>
            <rFont val="Tahoma"/>
            <family val="0"/>
          </rPr>
          <t>gemäss separater Tabelle</t>
        </r>
      </text>
    </comment>
  </commentList>
</comments>
</file>

<file path=xl/sharedStrings.xml><?xml version="1.0" encoding="utf-8"?>
<sst xmlns="http://schemas.openxmlformats.org/spreadsheetml/2006/main" count="752" uniqueCount="318">
  <si>
    <t>a)</t>
  </si>
  <si>
    <t>b)</t>
  </si>
  <si>
    <t>pro Hund</t>
  </si>
  <si>
    <t>Ergebnis vor Abschreibungen</t>
  </si>
  <si>
    <t>Aufwand</t>
  </si>
  <si>
    <t>Ertrag</t>
  </si>
  <si>
    <t>Ergebnis nach Abschreibungen</t>
  </si>
  <si>
    <t>Harmonisierte Abschreibungen</t>
  </si>
  <si>
    <t>Abschreibungen Bilanzfehlbetrag</t>
  </si>
  <si>
    <t>Aufwandüberschuss</t>
  </si>
  <si>
    <t>Laufende Rechnung</t>
  </si>
  <si>
    <t>Personalaufwand</t>
  </si>
  <si>
    <t>Sachaufwand</t>
  </si>
  <si>
    <t>Passivzinsen</t>
  </si>
  <si>
    <t>Abschreibungen</t>
  </si>
  <si>
    <t>Entschädigungen an Gemeinwesen</t>
  </si>
  <si>
    <t>Eigene Beiträge</t>
  </si>
  <si>
    <t>Einlagen in Spezialfinanzierungen</t>
  </si>
  <si>
    <t>Interne Verrechnungen</t>
  </si>
  <si>
    <t>Steuern</t>
  </si>
  <si>
    <t>Vermögenserträge</t>
  </si>
  <si>
    <t>Entgelte</t>
  </si>
  <si>
    <t>Anteile und Beiträge ohne Zweckbindung</t>
  </si>
  <si>
    <t>Beiträge</t>
  </si>
  <si>
    <t>Entnahmen aus Spezialfinanzierungen</t>
  </si>
  <si>
    <t>Bildung</t>
  </si>
  <si>
    <t>Gesundheit</t>
  </si>
  <si>
    <t>Verkehrswesen</t>
  </si>
  <si>
    <t>Volkswirtschaft</t>
  </si>
  <si>
    <t>Investitionsrechnung</t>
  </si>
  <si>
    <t>Bruttoinvestitionen</t>
  </si>
  <si>
    <t>Investitionseinnahmen</t>
  </si>
  <si>
    <t>Nettoinvestitionen</t>
  </si>
  <si>
    <t>Bruttoinvestitionen gebührenfinanzierte Anlagen</t>
  </si>
  <si>
    <t>Total Bruttoinvestitionen</t>
  </si>
  <si>
    <t>Total Nettoinvestitionen</t>
  </si>
  <si>
    <t>Finanzkennzahlen</t>
  </si>
  <si>
    <t>Selbstfinanzierungsgrad</t>
  </si>
  <si>
    <t>(Selbstfinanzierung in Prozenten der Nettoinvestitionen)</t>
  </si>
  <si>
    <t>Selbstfinanzierungsanteil</t>
  </si>
  <si>
    <t>(Selbstfinanzierung in Prozenten des Finanzertrages)</t>
  </si>
  <si>
    <t>Plausibilitäten und Finanzkennziffern</t>
  </si>
  <si>
    <t>Gemeinde</t>
  </si>
  <si>
    <t>Gemeindeart</t>
  </si>
  <si>
    <t>Amtsbezirk</t>
  </si>
  <si>
    <t>Jahr</t>
  </si>
  <si>
    <t>Übersicht der Jahresrechnung</t>
  </si>
  <si>
    <t>Ertragsüberschuss</t>
  </si>
  <si>
    <t>Darlehen und Beteiligungen</t>
  </si>
  <si>
    <t>Artengliederung der Laufenden Rechnung</t>
  </si>
  <si>
    <t xml:space="preserve">Harmonisierte Abschreibungen </t>
  </si>
  <si>
    <t>Übrige Abschreibungen</t>
  </si>
  <si>
    <t xml:space="preserve">332     </t>
  </si>
  <si>
    <t>Spalte Budget</t>
  </si>
  <si>
    <t>Übrige Abschreibungen gemäss Budget</t>
  </si>
  <si>
    <t>Abschreibungen, Bilanzfehlbetrag</t>
  </si>
  <si>
    <t>Durchlaufende Beiträge</t>
  </si>
  <si>
    <t>Steuerertrag</t>
  </si>
  <si>
    <t>Buchgewinne Anlagen Finanzvermögen</t>
  </si>
  <si>
    <t>Einnahmenüberschuss Investitionsrechn.</t>
  </si>
  <si>
    <t>Funktion</t>
  </si>
  <si>
    <t>Total Aufwand</t>
  </si>
  <si>
    <t>Liegenschaften des Finanzvermögens</t>
  </si>
  <si>
    <t>Konto</t>
  </si>
  <si>
    <t>Verrechnete Zinsen</t>
  </si>
  <si>
    <t>Gutsbetriebe</t>
  </si>
  <si>
    <t>Passivierte Einnahmen</t>
  </si>
  <si>
    <t>Aktivierte Ausgaben</t>
  </si>
  <si>
    <t>Finanzkennziffern</t>
  </si>
  <si>
    <t>Selbstfinanzierung</t>
  </si>
  <si>
    <t>Finanzertrag</t>
  </si>
  <si>
    <t>Nettozinsen</t>
  </si>
  <si>
    <t>Kapitaldienst</t>
  </si>
  <si>
    <t>Zinsbelastungsanteil</t>
  </si>
  <si>
    <t>Kapitaldinstanteil</t>
  </si>
  <si>
    <t>(Nettozinsen in Prozenten des Finanzertrages)</t>
  </si>
  <si>
    <t>Kapitaldienstanteil</t>
  </si>
  <si>
    <t>(Kapitaldienst in Prozenten des Finanzertrages)</t>
  </si>
  <si>
    <t>Finanzplanung</t>
  </si>
  <si>
    <t>Total Ertrag</t>
  </si>
  <si>
    <t>Handlungsspielraum der Laufenden Rechnung</t>
  </si>
  <si>
    <t>Prognose der Belastung</t>
  </si>
  <si>
    <t>Investitionsfolgekosten/-erträge</t>
  </si>
  <si>
    <t>Der Präsident</t>
  </si>
  <si>
    <t>Der Finanzverwalter</t>
  </si>
  <si>
    <t>Der Sekretär</t>
  </si>
  <si>
    <t>Abschluss der Laufenden Rechnung</t>
  </si>
  <si>
    <t>Total</t>
  </si>
  <si>
    <t>Abschluss der Investitionsrechnung</t>
  </si>
  <si>
    <t>Total aktivierte Ausgaben</t>
  </si>
  <si>
    <t>Total passivierte Einnahmen</t>
  </si>
  <si>
    <t>Finanzierung</t>
  </si>
  <si>
    <t>Ertragsüberschuss der Laufenden Rechnung</t>
  </si>
  <si>
    <t>Aufwandüberschuss der Laufenden Rechnung</t>
  </si>
  <si>
    <t>Finanzierungsüberschuss</t>
  </si>
  <si>
    <t>Finanzierungsfehlbetrag</t>
  </si>
  <si>
    <t>c)</t>
  </si>
  <si>
    <t>Kapitalveränderung</t>
  </si>
  <si>
    <t>Aktivierung der Investitionsausgaben</t>
  </si>
  <si>
    <t>Passivierung der Investitionseinnahmen</t>
  </si>
  <si>
    <t>Passivierung der Abschreibungen</t>
  </si>
  <si>
    <t>Zunahme des Eigenkapitals</t>
  </si>
  <si>
    <t>Abnahme des Eigenkapitals</t>
  </si>
  <si>
    <t>Basisdaten</t>
  </si>
  <si>
    <t>Rechnung Vorjahr</t>
  </si>
  <si>
    <t>Rechnung laufendes Jahr</t>
  </si>
  <si>
    <t>Erstgenanntes Jahr bei Finanzkennziffern</t>
  </si>
  <si>
    <t>Funktionale Gliederung:</t>
  </si>
  <si>
    <t>Allg. Verwaltung</t>
  </si>
  <si>
    <t>Oeff.Sicherheit</t>
  </si>
  <si>
    <t>Kultur + Freizeit</t>
  </si>
  <si>
    <t>Soz.Wohlfahrt</t>
  </si>
  <si>
    <t>Umwelt + Raumordn.</t>
  </si>
  <si>
    <t>Steuern + Finanzen</t>
  </si>
  <si>
    <t>Nettoaufwand/Nettoertrag</t>
  </si>
  <si>
    <t>Voranschlag laufendes Jahr</t>
  </si>
  <si>
    <t>Gemeindename</t>
  </si>
  <si>
    <r>
      <t xml:space="preserve">Genehmigungsdatum </t>
    </r>
    <r>
      <rPr>
        <b/>
        <sz val="12"/>
        <rFont val="Arial"/>
        <family val="2"/>
      </rPr>
      <t>Vorjahresrechnung</t>
    </r>
    <r>
      <rPr>
        <sz val="12"/>
        <rFont val="Arial"/>
        <family val="2"/>
      </rPr>
      <t xml:space="preserve"> durch Gemeindeversammlung</t>
    </r>
  </si>
  <si>
    <r>
      <t xml:space="preserve">Beschlussdatum </t>
    </r>
    <r>
      <rPr>
        <b/>
        <sz val="12"/>
        <rFont val="Arial"/>
        <family val="2"/>
      </rPr>
      <t xml:space="preserve">Voranschlag laufendes Jahr </t>
    </r>
    <r>
      <rPr>
        <sz val="12"/>
        <rFont val="Arial"/>
        <family val="2"/>
      </rPr>
      <t>durch Gemeindeversammlung</t>
    </r>
  </si>
  <si>
    <r>
      <t xml:space="preserve">Genehmigungsdatum </t>
    </r>
    <r>
      <rPr>
        <b/>
        <sz val="12"/>
        <rFont val="Arial"/>
        <family val="2"/>
      </rPr>
      <t>Jahresrechnung laufendes Jahr</t>
    </r>
    <r>
      <rPr>
        <sz val="12"/>
        <rFont val="Arial"/>
        <family val="2"/>
      </rPr>
      <t xml:space="preserve"> durch Gemeindeversammlung</t>
    </r>
  </si>
  <si>
    <r>
      <t xml:space="preserve">Basisjahr </t>
    </r>
    <r>
      <rPr>
        <b/>
        <sz val="12"/>
        <rFont val="Arial"/>
        <family val="2"/>
      </rPr>
      <t>Finanzplanung</t>
    </r>
  </si>
  <si>
    <r>
      <t xml:space="preserve">Beschlussdatum </t>
    </r>
    <r>
      <rPr>
        <b/>
        <sz val="12"/>
        <rFont val="Arial"/>
        <family val="2"/>
      </rPr>
      <t>Finanzplan</t>
    </r>
  </si>
  <si>
    <r>
      <t>Finanzplan</t>
    </r>
    <r>
      <rPr>
        <sz val="12"/>
        <rFont val="Arial"/>
        <family val="2"/>
      </rPr>
      <t>ungsperiode</t>
    </r>
  </si>
  <si>
    <t>Rechnungsergebnis:</t>
  </si>
  <si>
    <t>Artengliederung</t>
  </si>
  <si>
    <t>Regalien und Konzessionen</t>
  </si>
  <si>
    <t>Rückerstattungen von Gemeinwesen</t>
  </si>
  <si>
    <t>davon für Spezialfinanzierungen</t>
  </si>
  <si>
    <t>Abschr. WB Wasser</t>
  </si>
  <si>
    <t>Abschreibungen; Wiederbeschaffungswert Wasser</t>
  </si>
  <si>
    <t>Abschr. WB Abwasser</t>
  </si>
  <si>
    <t>Abschreibungen; Wiederbeschaffungswert Abwasser</t>
  </si>
  <si>
    <t>700.380.02</t>
  </si>
  <si>
    <t>Einlage SR Werterhalt</t>
  </si>
  <si>
    <t>Einlagen in Spezialfinanzierung Werterhalt Wasser</t>
  </si>
  <si>
    <t>710.380.02</t>
  </si>
  <si>
    <t>Einlagen in Spezialfinanzierung Werterhalt Abwasser</t>
  </si>
  <si>
    <t>Ablieferungen an Gemeinwesen</t>
  </si>
  <si>
    <t>Aktivierte Ausgaben (nur VV)</t>
  </si>
  <si>
    <t>Passivierte Einnahmen (nur VV)</t>
  </si>
  <si>
    <t>(Jahrzahl z.B. 2003)</t>
  </si>
  <si>
    <t>(Jahrzahl z.B. 2004)</t>
  </si>
  <si>
    <r>
      <t xml:space="preserve">Beschlussdatum </t>
    </r>
    <r>
      <rPr>
        <b/>
        <sz val="12"/>
        <rFont val="Arial"/>
        <family val="2"/>
      </rPr>
      <t>Vorjahresrechnung</t>
    </r>
    <r>
      <rPr>
        <sz val="12"/>
        <rFont val="Arial"/>
        <family val="2"/>
      </rPr>
      <t xml:space="preserve"> durch Gemeinderat</t>
    </r>
  </si>
  <si>
    <r>
      <t xml:space="preserve">Datum der Passation </t>
    </r>
    <r>
      <rPr>
        <b/>
        <sz val="12"/>
        <rFont val="Arial"/>
        <family val="2"/>
      </rPr>
      <t>Vorjahresrechnung</t>
    </r>
    <r>
      <rPr>
        <sz val="12"/>
        <rFont val="Arial"/>
        <family val="2"/>
      </rPr>
      <t xml:space="preserve"> durch die Regierungsstatthalter(in)</t>
    </r>
  </si>
  <si>
    <r>
      <t xml:space="preserve">Beschlussdatum </t>
    </r>
    <r>
      <rPr>
        <b/>
        <sz val="12"/>
        <rFont val="Arial"/>
        <family val="2"/>
      </rPr>
      <t>Jahresrechnung laufendes Jahr</t>
    </r>
    <r>
      <rPr>
        <sz val="12"/>
        <rFont val="Arial"/>
        <family val="2"/>
      </rPr>
      <t xml:space="preserve"> durch Gemeinderat</t>
    </r>
  </si>
  <si>
    <t>(z.B. 2004 - 2009</t>
  </si>
  <si>
    <t>(z.B. 13.04.2004)</t>
  </si>
  <si>
    <t>(z.B. 26.05.2004)</t>
  </si>
  <si>
    <t>(z.B. 11.11.2004)</t>
  </si>
  <si>
    <t>(z.B. 02.12.2003)</t>
  </si>
  <si>
    <t>(z.B. Einwohnergemeinde)</t>
  </si>
  <si>
    <t>(Laufendes Jahr)</t>
  </si>
  <si>
    <t>(z.B. 26.05.2005)</t>
  </si>
  <si>
    <t>(z.B. 13.04.2005)</t>
  </si>
  <si>
    <t>(z.B. 2003)</t>
  </si>
  <si>
    <t>(z.B. 22.09.2004)</t>
  </si>
  <si>
    <t>Lauenen</t>
  </si>
  <si>
    <t>Einwohnergemeinde</t>
  </si>
  <si>
    <t>Saanen</t>
  </si>
  <si>
    <t>Voranschlag aktuell</t>
  </si>
  <si>
    <t>Übersicht über den Voranschlag</t>
  </si>
  <si>
    <t>Auszug aus dem Voranschlag</t>
  </si>
  <si>
    <t>Auszug aus der Jahresrechnung</t>
  </si>
  <si>
    <t>Steueranlagen und Gebührenansätze</t>
  </si>
  <si>
    <t>Steueranlage</t>
  </si>
  <si>
    <t>Liegenschaftssteuer</t>
  </si>
  <si>
    <t>mindestens Fr. 20.--</t>
  </si>
  <si>
    <t>höchstens Fr. 400.--</t>
  </si>
  <si>
    <t>Grundgebühr pro Wohnung inkl.</t>
  </si>
  <si>
    <t>Dienstleistungs- und Gewerbebetriebe,</t>
  </si>
  <si>
    <t>Kanalisationsgebühren</t>
  </si>
  <si>
    <t>zuzüglich MWSt</t>
  </si>
  <si>
    <t>Hundetaxe</t>
  </si>
  <si>
    <t>Mäusefanggeld</t>
  </si>
  <si>
    <t>Einheiten</t>
  </si>
  <si>
    <t>‰</t>
  </si>
  <si>
    <t>% der Staatssteuer</t>
  </si>
  <si>
    <t>pro Wohnung</t>
  </si>
  <si>
    <t>pro Gebäude</t>
  </si>
  <si>
    <t>pro Betrieb</t>
  </si>
  <si>
    <t>pro Arbeitskraft</t>
  </si>
  <si>
    <t>pauschal</t>
  </si>
  <si>
    <t>pro kg Inhalt zzgl.</t>
  </si>
  <si>
    <t>pro Raumeinheit</t>
  </si>
  <si>
    <t>pro Stück</t>
  </si>
  <si>
    <t>pro Leerung</t>
  </si>
  <si>
    <t>pro Belastungswert</t>
  </si>
  <si>
    <t>Fr.</t>
  </si>
  <si>
    <t>Containerleerungen</t>
  </si>
  <si>
    <t>Voranschlag</t>
  </si>
  <si>
    <t>Rechnung</t>
  </si>
  <si>
    <t>abz. Darlehen/Beteiligungen</t>
  </si>
  <si>
    <t>Zwischentotal</t>
  </si>
  <si>
    <t>Verwaltungsvermögen per Ende Jahr</t>
  </si>
  <si>
    <t>10 % harmonisierte Abschreibungen</t>
  </si>
  <si>
    <t>10 % übrige Abschreibungen</t>
  </si>
  <si>
    <t>Abschreibungen Verwaltungsvermögen Wasser/Abwasser</t>
  </si>
  <si>
    <t>Juristische Personen, Gewinn/Kapital</t>
  </si>
  <si>
    <t>Quellensteuern</t>
  </si>
  <si>
    <t>Liegenschaftssteuern</t>
  </si>
  <si>
    <t>Grundstückgewinnsteuern</t>
  </si>
  <si>
    <t>Sonderveranlagungen</t>
  </si>
  <si>
    <t>Steuerteilungen netto</t>
  </si>
  <si>
    <t>Steuerabschreibungen</t>
  </si>
  <si>
    <t>Wertberichtigung</t>
  </si>
  <si>
    <t>Disparitätenabbau</t>
  </si>
  <si>
    <t>Zuschuss hohe Gesamtsteueranlage</t>
  </si>
  <si>
    <t>Durchschnitt</t>
  </si>
  <si>
    <t>Richtwerte</t>
  </si>
  <si>
    <t>= „sehr gut“</t>
  </si>
  <si>
    <t>80 - 100 %</t>
  </si>
  <si>
    <t>= „gut“</t>
  </si>
  <si>
    <t>60 - 80 %</t>
  </si>
  <si>
    <t>= „genügend (kurzfristig)“</t>
  </si>
  <si>
    <t>0 - 60 %</t>
  </si>
  <si>
    <t>= „ungenügend“</t>
  </si>
  <si>
    <t>unter 0 %</t>
  </si>
  <si>
    <t>= „sehr schlecht“</t>
  </si>
  <si>
    <t>über 100 %</t>
  </si>
  <si>
    <t>14 - 18 %</t>
  </si>
  <si>
    <t>10 - 14 %</t>
  </si>
  <si>
    <t>= „genügend“</t>
  </si>
  <si>
    <t>0 - 10 %</t>
  </si>
  <si>
    <t>über 18 %</t>
  </si>
  <si>
    <t>= „sehr tiefe Belastung“</t>
  </si>
  <si>
    <t>0 - 1 %</t>
  </si>
  <si>
    <t>= „tiefe Belastung“</t>
  </si>
  <si>
    <t>1 - 3 %</t>
  </si>
  <si>
    <t>= „mittlere Belastung“</t>
  </si>
  <si>
    <t>3 - 5 %</t>
  </si>
  <si>
    <t>= „hohe Belastung“</t>
  </si>
  <si>
    <t>über 5 %</t>
  </si>
  <si>
    <t>= „sehr hohe Belastung“</t>
  </si>
  <si>
    <t>0 - 4 %</t>
  </si>
  <si>
    <t>4 - 12 %</t>
  </si>
  <si>
    <t>12 - 20 %</t>
  </si>
  <si>
    <t>über 20 %</t>
  </si>
  <si>
    <t>Gemeinderat Lauenen</t>
  </si>
  <si>
    <t>Laufende Rechnung, Aufwand- und Ertrags-Arten</t>
  </si>
  <si>
    <t>Genehmigungen</t>
  </si>
  <si>
    <t>Total Abschreibungen Verwaltungsvermögen</t>
  </si>
  <si>
    <t>Total Lehrerbesoldungen</t>
  </si>
  <si>
    <t>Lastenausgleich Sozialhilfe</t>
  </si>
  <si>
    <t>Anteil an Kantonsbeitrag AHV</t>
  </si>
  <si>
    <t>Anteil an Kantonsbeitrag IV</t>
  </si>
  <si>
    <t>Anteil an Kantonsbeitrag EL</t>
  </si>
  <si>
    <t>Beitrag an den öffentlichen Verkehr</t>
  </si>
  <si>
    <t>Beitrag Gemeinde Saanen für Sekundarschüler</t>
  </si>
  <si>
    <t>Beitrag an Musikschule SL-OS</t>
  </si>
  <si>
    <t>Einkommen natürliche Personen</t>
  </si>
  <si>
    <t>Vermögen natürliche Personen</t>
  </si>
  <si>
    <t>Steuern juristische Personen</t>
  </si>
  <si>
    <t>+ 1.0 %</t>
  </si>
  <si>
    <t>+ 3.0 %</t>
  </si>
  <si>
    <t>Grundstückgewinnsteuern (Durchschnitt)</t>
  </si>
  <si>
    <t>ERTRAG</t>
  </si>
  <si>
    <t>AUFWAND</t>
  </si>
  <si>
    <r>
      <t>Prognose Laufende Rechnung</t>
    </r>
    <r>
      <rPr>
        <sz val="10"/>
        <color indexed="9"/>
        <rFont val="Arial"/>
        <family val="2"/>
      </rPr>
      <t xml:space="preserve"> (ohne neue Investitionen)</t>
    </r>
  </si>
  <si>
    <t>Natürliche Personen, Einkommen</t>
  </si>
  <si>
    <t>Natürliche Personen, Vermögen</t>
  </si>
  <si>
    <t>Feuerwehrpflichtersatzabgabe</t>
  </si>
  <si>
    <t>Abfallentsorgungsgebühren</t>
  </si>
  <si>
    <t>Unter-/Überdeckung</t>
  </si>
  <si>
    <t>Übernahme der Nettoinvestitionen (Einnahmenüberschuss der IR)</t>
  </si>
  <si>
    <t>Übernahme der Abschreibungen Verwaltungsvermögen</t>
  </si>
  <si>
    <t>Übernahme der Abschreibungen Bilanzfehlbetrag</t>
  </si>
  <si>
    <t>Übernahme des Finanzierungsüberschusses</t>
  </si>
  <si>
    <t>Übernahme des Finanzierungsfehlbetrages</t>
  </si>
  <si>
    <t>Einwohnergemeinde Lauenen</t>
  </si>
  <si>
    <t>Zweit- und Ferienwohnungen</t>
  </si>
  <si>
    <t>Hotels und Restaurationsbetriebe</t>
  </si>
  <si>
    <t>Grundgebühr</t>
  </si>
  <si>
    <t>Zuschlag pro Arbeitskraft</t>
  </si>
  <si>
    <t>Landwirtschaftsbetriebe</t>
  </si>
  <si>
    <t>Ortsverein, Skilift, SAC</t>
  </si>
  <si>
    <t>Wasserzins</t>
  </si>
  <si>
    <t>+ 4.5 %</t>
  </si>
  <si>
    <t>+ 5.0 %</t>
  </si>
  <si>
    <t>- Beitrag an Weggenossenschaft Hintersee für Belagssanierung</t>
  </si>
  <si>
    <t>.</t>
  </si>
  <si>
    <t>Bruttoverschuldungsanteil</t>
  </si>
  <si>
    <t>Investitionsanteil</t>
  </si>
  <si>
    <t>Vermietete Vorsass-/Senn- und Alphütten</t>
  </si>
  <si>
    <t>Wichtigste Ergebnisse des Voranschlags 2009</t>
  </si>
  <si>
    <t>Nettoinvestitionen 2009 (ohne VV Wasser/Abwasser)</t>
  </si>
  <si>
    <t>Voraussichtliches Verwaltungsvermögen (VV) per 31.12.2008 (ohne VV Wasser/Abwasser)</t>
  </si>
  <si>
    <t>Auszug aus der Steuerprognose des Finanzplans 2008 - 2013:</t>
  </si>
  <si>
    <t>+ 3.5 %</t>
  </si>
  <si>
    <t>- 1.7 %</t>
  </si>
  <si>
    <t>+ 2.5 %</t>
  </si>
  <si>
    <t>+ 12.0 %</t>
  </si>
  <si>
    <t>- 2.9 %</t>
  </si>
  <si>
    <t>Fr.     160'000</t>
  </si>
  <si>
    <t>Fr.     200'000</t>
  </si>
  <si>
    <t>Steuereinnahmen Voranschlag 2009</t>
  </si>
  <si>
    <t>+ 19.0 %</t>
  </si>
  <si>
    <t>Uebrige Beiträge</t>
  </si>
  <si>
    <t>Zusammenstellung eigene Beiträge:</t>
  </si>
  <si>
    <t>Beiträge an Weggenossenschaften/Privatstrassen</t>
  </si>
  <si>
    <t>Betriebsdefizit Altersheim Sunnebühl</t>
  </si>
  <si>
    <t>Beiträge Kultur/Sport/Tourismus</t>
  </si>
  <si>
    <t>Sozialhilfe, Unterstützungen, Alimentenbevorschussungen</t>
  </si>
  <si>
    <t>Beiträge Land- und Forstwirtschaft</t>
  </si>
  <si>
    <t>- Erschliessung Gewerbezone Chämeli, Wasserleitung</t>
  </si>
  <si>
    <t>- Generelle Entwässerungsplanung GEP</t>
  </si>
  <si>
    <t>Die betragsmässig wichtigsten Vorhaben für das Jahr 2009:</t>
  </si>
  <si>
    <t>- Fernwärme, Sanierung und Boilerersatz</t>
  </si>
  <si>
    <t>Abschreibungen auf dem Verwaltungsvermögen (Fortsetzung):</t>
  </si>
  <si>
    <t>Eigenkapital / Bilanzfehlbetrag (Entwicklung)</t>
  </si>
  <si>
    <t>Steuerfinanzierte Aufgaben</t>
  </si>
  <si>
    <t>Gebührenfinanzierte Aufgaben (Spezialfinanzierungen)</t>
  </si>
  <si>
    <t>Total Steuern netto</t>
  </si>
  <si>
    <t>zwingend separat beschlossen werden muss.</t>
  </si>
  <si>
    <t>Der Voranschlag der Investitionsrechnung wird vom Gemeinderat genehmigt und muss der Gemeindeversammlung nicht unterbreitet werden, da über jeden Kredit so oder so</t>
  </si>
  <si>
    <t xml:space="preserve">gangenen Jahren. Das Jahr 2007 wies mit nur Fr. 308'258.40 sehr tiefe Nettoinvestitionen aus. </t>
  </si>
  <si>
    <t>Finanzverwaltung Lauenen</t>
  </si>
  <si>
    <t xml:space="preserve">Die gesamten Nettoinvestitionen sind mit Fr. 968'000 im Vergleich zum Voranschlag 2008 um rund Fr. 308'000 höher ausgefallen und damit deutlich höher als in den ver- </t>
  </si>
  <si>
    <t>2.    Voranschlag 2009 mit Festsetzung der Steueranlage und der Gebührenansätze</t>
  </si>
</sst>
</file>

<file path=xl/styles.xml><?xml version="1.0" encoding="utf-8"?>
<styleSheet xmlns="http://schemas.openxmlformats.org/spreadsheetml/2006/main">
  <numFmts count="4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00.000"/>
    <numFmt numFmtId="174" formatCode="d/\ mmmm\ yyyy"/>
    <numFmt numFmtId="175" formatCode="d/\ mmm/\ yy"/>
    <numFmt numFmtId="176" formatCode="d/\ mmm/\ yyyy"/>
    <numFmt numFmtId="177" formatCode="0.0%"/>
    <numFmt numFmtId="178" formatCode="_ * #,##0_ ;_ * \-#,##0_ ;_ * &quot;-&quot;??_ ;_ @_ "/>
    <numFmt numFmtId="179" formatCode="#,##0_ ;\-#,##0\ "/>
    <numFmt numFmtId="180" formatCode="dd\.mm\.yy"/>
    <numFmt numFmtId="181" formatCode="0.0"/>
    <numFmt numFmtId="182" formatCode="[$€-2]\ #,##0.00_);[Red]\([$€-2]\ #,##0.00\)"/>
    <numFmt numFmtId="183" formatCode="#,##0.00_ ;\-#,##0.00\ "/>
    <numFmt numFmtId="184" formatCode="#,##0.0_ ;\-#,##0.0\ "/>
    <numFmt numFmtId="185" formatCode="#,##0.0"/>
    <numFmt numFmtId="186" formatCode="_ * #,##0.0_ ;_ * \-#,##0.0_ ;_ * &quot;-&quot;??_ ;_ @_ "/>
    <numFmt numFmtId="187" formatCode="_ * #,##0.0_ ;_ * \-#,##0.0_ ;_ * &quot;-&quot;?_ ;_ @_ 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_ * #,##0.000_ ;_ * \-#,##0.000_ ;_ * &quot;-&quot;??_ ;_ @_ "/>
    <numFmt numFmtId="195" formatCode="0.000"/>
    <numFmt numFmtId="196" formatCode="0.000000"/>
    <numFmt numFmtId="197" formatCode="0.00000"/>
    <numFmt numFmtId="198" formatCode="0.000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b/>
      <u val="single"/>
      <sz val="14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2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5.25"/>
      <name val="Arial"/>
      <family val="0"/>
    </font>
    <font>
      <b/>
      <sz val="8"/>
      <name val="Tahoma"/>
      <family val="0"/>
    </font>
    <font>
      <b/>
      <sz val="3"/>
      <name val="Arial"/>
      <family val="0"/>
    </font>
    <font>
      <sz val="2.5"/>
      <name val="Arial"/>
      <family val="0"/>
    </font>
    <font>
      <b/>
      <sz val="2.75"/>
      <name val="Arial"/>
      <family val="2"/>
    </font>
    <font>
      <sz val="2"/>
      <name val="Arial"/>
      <family val="2"/>
    </font>
    <font>
      <b/>
      <sz val="14"/>
      <name val="Arial"/>
      <family val="2"/>
    </font>
    <font>
      <sz val="2.25"/>
      <name val="Arial"/>
      <family val="2"/>
    </font>
    <font>
      <sz val="12"/>
      <color indexed="10"/>
      <name val="Arial"/>
      <family val="2"/>
    </font>
    <font>
      <sz val="12"/>
      <color indexed="10"/>
      <name val="Times New Roman"/>
      <family val="0"/>
    </font>
    <font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25"/>
      <name val="Arial"/>
      <family val="0"/>
    </font>
    <font>
      <sz val="8.25"/>
      <name val="Arial"/>
      <family val="0"/>
    </font>
    <font>
      <sz val="10"/>
      <name val="Wingdings"/>
      <family val="0"/>
    </font>
    <font>
      <sz val="10"/>
      <color indexed="9"/>
      <name val="Arial"/>
      <family val="2"/>
    </font>
    <font>
      <sz val="4"/>
      <name val="Arial"/>
      <family val="0"/>
    </font>
    <font>
      <sz val="6.75"/>
      <name val="Arial"/>
      <family val="2"/>
    </font>
    <font>
      <sz val="7"/>
      <name val="Arial"/>
      <family val="2"/>
    </font>
    <font>
      <b/>
      <sz val="10"/>
      <color indexed="9"/>
      <name val="Arial"/>
      <family val="0"/>
    </font>
    <font>
      <sz val="6"/>
      <color indexed="9"/>
      <name val="Arial"/>
      <family val="2"/>
    </font>
    <font>
      <sz val="7"/>
      <color indexed="9"/>
      <name val="Arial"/>
      <family val="0"/>
    </font>
    <font>
      <sz val="8"/>
      <color indexed="9"/>
      <name val="Arial"/>
      <family val="0"/>
    </font>
    <font>
      <sz val="30"/>
      <name val="Arial"/>
      <family val="2"/>
    </font>
    <font>
      <sz val="10"/>
      <name val="Tahoma"/>
      <family val="2"/>
    </font>
    <font>
      <sz val="20"/>
      <name val="Tahoma"/>
      <family val="2"/>
    </font>
    <font>
      <b/>
      <sz val="16"/>
      <name val="Arial"/>
      <family val="2"/>
    </font>
    <font>
      <sz val="4"/>
      <color indexed="10"/>
      <name val="Arial"/>
      <family val="0"/>
    </font>
    <font>
      <b/>
      <sz val="10"/>
      <color indexed="8"/>
      <name val="Arial"/>
      <family val="2"/>
    </font>
    <font>
      <sz val="4"/>
      <color indexed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gray0625">
        <bgColor indexed="48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gray0625">
        <bgColor indexed="15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1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6" fillId="3" borderId="0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>
      <alignment horizontal="left"/>
    </xf>
    <xf numFmtId="0" fontId="0" fillId="3" borderId="0" xfId="0" applyFont="1" applyFill="1" applyBorder="1" applyAlignment="1" applyProtection="1">
      <alignment horizontal="centerContinuous" vertical="center"/>
      <protection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 applyProtection="1" quotePrefix="1">
      <alignment horizontal="left"/>
      <protection/>
    </xf>
    <xf numFmtId="0" fontId="1" fillId="3" borderId="0" xfId="0" applyFont="1" applyFill="1" applyBorder="1" applyAlignment="1">
      <alignment/>
    </xf>
    <xf numFmtId="0" fontId="0" fillId="3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 applyProtection="1">
      <alignment/>
      <protection locked="0"/>
    </xf>
    <xf numFmtId="1" fontId="0" fillId="3" borderId="0" xfId="0" applyNumberFormat="1" applyFont="1" applyFill="1" applyBorder="1" applyAlignment="1" applyProtection="1">
      <alignment horizontal="left"/>
      <protection locked="0"/>
    </xf>
    <xf numFmtId="4" fontId="0" fillId="3" borderId="0" xfId="0" applyNumberFormat="1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horizontal="right" vertical="center"/>
      <protection/>
    </xf>
    <xf numFmtId="4" fontId="4" fillId="3" borderId="0" xfId="0" applyNumberFormat="1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>
      <alignment/>
    </xf>
    <xf numFmtId="0" fontId="0" fillId="3" borderId="0" xfId="0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horizontal="right" vertical="center"/>
      <protection/>
    </xf>
    <xf numFmtId="4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right"/>
      <protection/>
    </xf>
    <xf numFmtId="0" fontId="0" fillId="3" borderId="2" xfId="0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 horizontal="right"/>
      <protection/>
    </xf>
    <xf numFmtId="4" fontId="0" fillId="4" borderId="3" xfId="0" applyNumberFormat="1" applyFont="1" applyFill="1" applyBorder="1" applyAlignment="1" applyProtection="1">
      <alignment/>
      <protection locked="0"/>
    </xf>
    <xf numFmtId="4" fontId="0" fillId="3" borderId="4" xfId="0" applyNumberFormat="1" applyFont="1" applyFill="1" applyBorder="1" applyAlignment="1" applyProtection="1">
      <alignment/>
      <protection/>
    </xf>
    <xf numFmtId="0" fontId="0" fillId="3" borderId="5" xfId="0" applyFont="1" applyFill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0" fillId="3" borderId="1" xfId="0" applyFont="1" applyFill="1" applyBorder="1" applyAlignment="1" applyProtection="1">
      <alignment horizontal="right"/>
      <protection/>
    </xf>
    <xf numFmtId="4" fontId="0" fillId="4" borderId="1" xfId="0" applyNumberFormat="1" applyFont="1" applyFill="1" applyBorder="1" applyAlignment="1" applyProtection="1">
      <alignment/>
      <protection locked="0"/>
    </xf>
    <xf numFmtId="0" fontId="0" fillId="3" borderId="6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 quotePrefix="1">
      <alignment horizontal="right"/>
      <protection/>
    </xf>
    <xf numFmtId="0" fontId="0" fillId="3" borderId="4" xfId="0" applyFont="1" applyFill="1" applyBorder="1" applyAlignment="1" applyProtection="1">
      <alignment/>
      <protection/>
    </xf>
    <xf numFmtId="0" fontId="0" fillId="3" borderId="7" xfId="0" applyFont="1" applyFill="1" applyBorder="1" applyAlignment="1" applyProtection="1">
      <alignment horizontal="left"/>
      <protection/>
    </xf>
    <xf numFmtId="4" fontId="0" fillId="4" borderId="0" xfId="0" applyNumberFormat="1" applyFont="1" applyFill="1" applyBorder="1" applyAlignment="1" applyProtection="1">
      <alignment/>
      <protection locked="0"/>
    </xf>
    <xf numFmtId="0" fontId="0" fillId="3" borderId="8" xfId="0" applyFont="1" applyFill="1" applyBorder="1" applyAlignment="1" applyProtection="1">
      <alignment/>
      <protection/>
    </xf>
    <xf numFmtId="0" fontId="0" fillId="3" borderId="5" xfId="0" applyFont="1" applyFill="1" applyBorder="1" applyAlignment="1" applyProtection="1">
      <alignment horizontal="left"/>
      <protection/>
    </xf>
    <xf numFmtId="0" fontId="0" fillId="3" borderId="2" xfId="0" applyFont="1" applyFill="1" applyBorder="1" applyAlignment="1" applyProtection="1">
      <alignment horizontal="left"/>
      <protection/>
    </xf>
    <xf numFmtId="0" fontId="0" fillId="3" borderId="3" xfId="0" applyFont="1" applyFill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 horizontal="left"/>
      <protection/>
    </xf>
    <xf numFmtId="0" fontId="0" fillId="3" borderId="7" xfId="0" applyFont="1" applyFill="1" applyBorder="1" applyAlignment="1" applyProtection="1" quotePrefix="1">
      <alignment horizontal="left"/>
      <protection/>
    </xf>
    <xf numFmtId="0" fontId="0" fillId="3" borderId="1" xfId="0" applyFont="1" applyFill="1" applyBorder="1" applyAlignment="1" applyProtection="1">
      <alignment horizontal="left"/>
      <protection/>
    </xf>
    <xf numFmtId="0" fontId="0" fillId="3" borderId="1" xfId="0" applyFont="1" applyFill="1" applyBorder="1" applyAlignment="1" applyProtection="1" quotePrefix="1">
      <alignment horizontal="right"/>
      <protection/>
    </xf>
    <xf numFmtId="0" fontId="1" fillId="3" borderId="0" xfId="0" applyFont="1" applyFill="1" applyBorder="1" applyAlignment="1" applyProtection="1">
      <alignment horizontal="left"/>
      <protection/>
    </xf>
    <xf numFmtId="0" fontId="0" fillId="3" borderId="3" xfId="0" applyFont="1" applyFill="1" applyBorder="1" applyAlignment="1" applyProtection="1" quotePrefix="1">
      <alignment horizontal="left"/>
      <protection/>
    </xf>
    <xf numFmtId="0" fontId="9" fillId="3" borderId="3" xfId="0" applyFont="1" applyFill="1" applyBorder="1" applyAlignment="1" applyProtection="1">
      <alignment horizontal="left"/>
      <protection/>
    </xf>
    <xf numFmtId="0" fontId="9" fillId="3" borderId="0" xfId="0" applyFont="1" applyFill="1" applyBorder="1" applyAlignment="1" applyProtection="1">
      <alignment horizontal="left"/>
      <protection/>
    </xf>
    <xf numFmtId="0" fontId="0" fillId="3" borderId="1" xfId="0" applyFont="1" applyFill="1" applyBorder="1" applyAlignment="1" applyProtection="1" quotePrefix="1">
      <alignment horizontal="left"/>
      <protection/>
    </xf>
    <xf numFmtId="173" fontId="0" fillId="3" borderId="2" xfId="0" applyNumberFormat="1" applyFont="1" applyFill="1" applyBorder="1" applyAlignment="1" applyProtection="1">
      <alignment horizontal="left"/>
      <protection/>
    </xf>
    <xf numFmtId="173" fontId="0" fillId="3" borderId="3" xfId="0" applyNumberFormat="1" applyFont="1" applyFill="1" applyBorder="1" applyAlignment="1" applyProtection="1">
      <alignment horizontal="left"/>
      <protection/>
    </xf>
    <xf numFmtId="173" fontId="0" fillId="3" borderId="5" xfId="0" applyNumberFormat="1" applyFont="1" applyFill="1" applyBorder="1" applyAlignment="1" applyProtection="1">
      <alignment horizontal="left"/>
      <protection/>
    </xf>
    <xf numFmtId="173" fontId="0" fillId="3" borderId="1" xfId="0" applyNumberFormat="1" applyFont="1" applyFill="1" applyBorder="1" applyAlignment="1" applyProtection="1">
      <alignment horizontal="left"/>
      <protection/>
    </xf>
    <xf numFmtId="0" fontId="4" fillId="3" borderId="0" xfId="0" applyFont="1" applyFill="1" applyBorder="1" applyAlignment="1">
      <alignment vertical="center"/>
    </xf>
    <xf numFmtId="4" fontId="0" fillId="3" borderId="0" xfId="0" applyNumberFormat="1" applyFont="1" applyFill="1" applyBorder="1" applyAlignment="1" applyProtection="1">
      <alignment horizontal="right"/>
      <protection/>
    </xf>
    <xf numFmtId="4" fontId="0" fillId="3" borderId="0" xfId="0" applyNumberFormat="1" applyFont="1" applyFill="1" applyBorder="1" applyAlignment="1">
      <alignment/>
    </xf>
    <xf numFmtId="10" fontId="1" fillId="3" borderId="0" xfId="0" applyNumberFormat="1" applyFont="1" applyFill="1" applyBorder="1" applyAlignment="1" applyProtection="1">
      <alignment horizontal="right"/>
      <protection/>
    </xf>
    <xf numFmtId="4" fontId="4" fillId="3" borderId="0" xfId="0" applyNumberFormat="1" applyFont="1" applyFill="1" applyBorder="1" applyAlignment="1">
      <alignment/>
    </xf>
    <xf numFmtId="2" fontId="4" fillId="3" borderId="0" xfId="0" applyNumberFormat="1" applyFont="1" applyFill="1" applyBorder="1" applyAlignment="1">
      <alignment/>
    </xf>
    <xf numFmtId="0" fontId="6" fillId="5" borderId="0" xfId="0" applyFont="1" applyFill="1" applyBorder="1" applyAlignment="1" applyProtection="1">
      <alignment horizontal="left" vertical="center"/>
      <protection/>
    </xf>
    <xf numFmtId="0" fontId="6" fillId="5" borderId="0" xfId="0" applyFont="1" applyFill="1" applyBorder="1" applyAlignment="1">
      <alignment horizontal="left"/>
    </xf>
    <xf numFmtId="0" fontId="0" fillId="5" borderId="0" xfId="0" applyFont="1" applyFill="1" applyBorder="1" applyAlignment="1" applyProtection="1">
      <alignment horizontal="centerContinuous" vertical="center"/>
      <protection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 applyProtection="1" quotePrefix="1">
      <alignment horizontal="left"/>
      <protection/>
    </xf>
    <xf numFmtId="0" fontId="1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 locked="0"/>
    </xf>
    <xf numFmtId="1" fontId="0" fillId="5" borderId="0" xfId="0" applyNumberFormat="1" applyFont="1" applyFill="1" applyBorder="1" applyAlignment="1" applyProtection="1">
      <alignment horizontal="left"/>
      <protection locked="0"/>
    </xf>
    <xf numFmtId="4" fontId="0" fillId="5" borderId="0" xfId="0" applyNumberFormat="1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vertical="center"/>
      <protection/>
    </xf>
    <xf numFmtId="0" fontId="4" fillId="5" borderId="0" xfId="0" applyFont="1" applyFill="1" applyBorder="1" applyAlignment="1" applyProtection="1">
      <alignment horizontal="right" vertical="center"/>
      <protection/>
    </xf>
    <xf numFmtId="4" fontId="4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 horizontal="center" vertical="center"/>
      <protection/>
    </xf>
    <xf numFmtId="0" fontId="4" fillId="5" borderId="0" xfId="0" applyFont="1" applyFill="1" applyBorder="1" applyAlignment="1">
      <alignment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4" fontId="0" fillId="5" borderId="0" xfId="0" applyNumberFormat="1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right"/>
      <protection/>
    </xf>
    <xf numFmtId="0" fontId="0" fillId="5" borderId="2" xfId="0" applyFont="1" applyFill="1" applyBorder="1" applyAlignment="1" applyProtection="1">
      <alignment/>
      <protection/>
    </xf>
    <xf numFmtId="0" fontId="0" fillId="5" borderId="3" xfId="0" applyFont="1" applyFill="1" applyBorder="1" applyAlignment="1" applyProtection="1">
      <alignment/>
      <protection/>
    </xf>
    <xf numFmtId="0" fontId="0" fillId="5" borderId="3" xfId="0" applyFont="1" applyFill="1" applyBorder="1" applyAlignment="1" applyProtection="1">
      <alignment horizontal="right"/>
      <protection/>
    </xf>
    <xf numFmtId="0" fontId="0" fillId="5" borderId="5" xfId="0" applyFont="1" applyFill="1" applyBorder="1" applyAlignment="1" applyProtection="1">
      <alignment/>
      <protection/>
    </xf>
    <xf numFmtId="0" fontId="0" fillId="5" borderId="1" xfId="0" applyFont="1" applyFill="1" applyBorder="1" applyAlignment="1" applyProtection="1">
      <alignment/>
      <protection/>
    </xf>
    <xf numFmtId="0" fontId="0" fillId="5" borderId="1" xfId="0" applyFont="1" applyFill="1" applyBorder="1" applyAlignment="1" applyProtection="1">
      <alignment horizontal="right"/>
      <protection/>
    </xf>
    <xf numFmtId="0" fontId="0" fillId="5" borderId="6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 quotePrefix="1">
      <alignment horizontal="right"/>
      <protection/>
    </xf>
    <xf numFmtId="0" fontId="0" fillId="5" borderId="4" xfId="0" applyFont="1" applyFill="1" applyBorder="1" applyAlignment="1" applyProtection="1">
      <alignment/>
      <protection/>
    </xf>
    <xf numFmtId="0" fontId="0" fillId="5" borderId="7" xfId="0" applyFont="1" applyFill="1" applyBorder="1" applyAlignment="1" applyProtection="1">
      <alignment horizontal="left"/>
      <protection/>
    </xf>
    <xf numFmtId="0" fontId="0" fillId="5" borderId="8" xfId="0" applyFont="1" applyFill="1" applyBorder="1" applyAlignment="1" applyProtection="1">
      <alignment/>
      <protection/>
    </xf>
    <xf numFmtId="0" fontId="0" fillId="5" borderId="5" xfId="0" applyFont="1" applyFill="1" applyBorder="1" applyAlignment="1" applyProtection="1">
      <alignment horizontal="left"/>
      <protection/>
    </xf>
    <xf numFmtId="0" fontId="0" fillId="5" borderId="2" xfId="0" applyFont="1" applyFill="1" applyBorder="1" applyAlignment="1" applyProtection="1">
      <alignment horizontal="left"/>
      <protection/>
    </xf>
    <xf numFmtId="0" fontId="0" fillId="5" borderId="3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7" xfId="0" applyFont="1" applyFill="1" applyBorder="1" applyAlignment="1" applyProtection="1" quotePrefix="1">
      <alignment horizontal="left"/>
      <protection/>
    </xf>
    <xf numFmtId="0" fontId="0" fillId="5" borderId="1" xfId="0" applyFont="1" applyFill="1" applyBorder="1" applyAlignment="1" applyProtection="1">
      <alignment horizontal="left"/>
      <protection/>
    </xf>
    <xf numFmtId="0" fontId="0" fillId="5" borderId="1" xfId="0" applyFont="1" applyFill="1" applyBorder="1" applyAlignment="1" applyProtection="1" quotePrefix="1">
      <alignment horizontal="right"/>
      <protection/>
    </xf>
    <xf numFmtId="0" fontId="0" fillId="5" borderId="3" xfId="0" applyFont="1" applyFill="1" applyBorder="1" applyAlignment="1" applyProtection="1" quotePrefix="1">
      <alignment horizontal="left"/>
      <protection/>
    </xf>
    <xf numFmtId="0" fontId="9" fillId="5" borderId="3" xfId="0" applyFont="1" applyFill="1" applyBorder="1" applyAlignment="1" applyProtection="1">
      <alignment horizontal="left"/>
      <protection/>
    </xf>
    <xf numFmtId="0" fontId="9" fillId="5" borderId="0" xfId="0" applyFont="1" applyFill="1" applyBorder="1" applyAlignment="1" applyProtection="1">
      <alignment horizontal="left"/>
      <protection/>
    </xf>
    <xf numFmtId="0" fontId="0" fillId="5" borderId="1" xfId="0" applyFont="1" applyFill="1" applyBorder="1" applyAlignment="1" applyProtection="1" quotePrefix="1">
      <alignment horizontal="left"/>
      <protection/>
    </xf>
    <xf numFmtId="173" fontId="0" fillId="5" borderId="2" xfId="0" applyNumberFormat="1" applyFont="1" applyFill="1" applyBorder="1" applyAlignment="1" applyProtection="1">
      <alignment horizontal="left"/>
      <protection/>
    </xf>
    <xf numFmtId="173" fontId="0" fillId="5" borderId="3" xfId="0" applyNumberFormat="1" applyFont="1" applyFill="1" applyBorder="1" applyAlignment="1" applyProtection="1">
      <alignment horizontal="left"/>
      <protection/>
    </xf>
    <xf numFmtId="173" fontId="0" fillId="5" borderId="5" xfId="0" applyNumberFormat="1" applyFont="1" applyFill="1" applyBorder="1" applyAlignment="1" applyProtection="1">
      <alignment horizontal="left"/>
      <protection/>
    </xf>
    <xf numFmtId="173" fontId="0" fillId="5" borderId="1" xfId="0" applyNumberFormat="1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>
      <alignment vertical="center"/>
    </xf>
    <xf numFmtId="4" fontId="0" fillId="5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ont="1" applyFill="1" applyBorder="1" applyAlignment="1">
      <alignment/>
    </xf>
    <xf numFmtId="10" fontId="1" fillId="5" borderId="0" xfId="0" applyNumberFormat="1" applyFont="1" applyFill="1" applyBorder="1" applyAlignment="1" applyProtection="1">
      <alignment horizontal="right"/>
      <protection/>
    </xf>
    <xf numFmtId="2" fontId="4" fillId="5" borderId="0" xfId="0" applyNumberFormat="1" applyFont="1" applyFill="1" applyBorder="1" applyAlignment="1">
      <alignment/>
    </xf>
    <xf numFmtId="0" fontId="6" fillId="6" borderId="0" xfId="0" applyFont="1" applyFill="1" applyBorder="1" applyAlignment="1" applyProtection="1">
      <alignment horizontal="left" vertical="center"/>
      <protection/>
    </xf>
    <xf numFmtId="0" fontId="6" fillId="6" borderId="0" xfId="0" applyFont="1" applyFill="1" applyBorder="1" applyAlignment="1">
      <alignment horizontal="left"/>
    </xf>
    <xf numFmtId="0" fontId="0" fillId="6" borderId="0" xfId="0" applyFont="1" applyFill="1" applyBorder="1" applyAlignment="1" applyProtection="1">
      <alignment horizontal="centerContinuous" vertical="center"/>
      <protection/>
    </xf>
    <xf numFmtId="0" fontId="0" fillId="6" borderId="0" xfId="0" applyFont="1" applyFill="1" applyBorder="1" applyAlignment="1">
      <alignment/>
    </xf>
    <xf numFmtId="0" fontId="0" fillId="6" borderId="0" xfId="0" applyFont="1" applyFill="1" applyBorder="1" applyAlignment="1" applyProtection="1" quotePrefix="1">
      <alignment horizontal="left"/>
      <protection/>
    </xf>
    <xf numFmtId="0" fontId="1" fillId="6" borderId="0" xfId="0" applyFont="1" applyFill="1" applyBorder="1" applyAlignment="1" applyProtection="1">
      <alignment/>
      <protection/>
    </xf>
    <xf numFmtId="0" fontId="0" fillId="6" borderId="0" xfId="0" applyFont="1" applyFill="1" applyBorder="1" applyAlignment="1" applyProtection="1">
      <alignment/>
      <protection/>
    </xf>
    <xf numFmtId="0" fontId="1" fillId="6" borderId="0" xfId="0" applyFont="1" applyFill="1" applyBorder="1" applyAlignment="1" applyProtection="1">
      <alignment horizontal="left"/>
      <protection/>
    </xf>
    <xf numFmtId="0" fontId="0" fillId="6" borderId="0" xfId="0" applyFont="1" applyFill="1" applyBorder="1" applyAlignment="1" applyProtection="1">
      <alignment/>
      <protection locked="0"/>
    </xf>
    <xf numFmtId="1" fontId="0" fillId="6" borderId="0" xfId="0" applyNumberFormat="1" applyFont="1" applyFill="1" applyBorder="1" applyAlignment="1" applyProtection="1">
      <alignment horizontal="left"/>
      <protection locked="0"/>
    </xf>
    <xf numFmtId="4" fontId="0" fillId="6" borderId="0" xfId="0" applyNumberFormat="1" applyFont="1" applyFill="1" applyBorder="1" applyAlignment="1" applyProtection="1">
      <alignment/>
      <protection/>
    </xf>
    <xf numFmtId="0" fontId="4" fillId="6" borderId="0" xfId="0" applyFont="1" applyFill="1" applyBorder="1" applyAlignment="1" applyProtection="1">
      <alignment vertical="center"/>
      <protection/>
    </xf>
    <xf numFmtId="0" fontId="4" fillId="6" borderId="0" xfId="0" applyFont="1" applyFill="1" applyBorder="1" applyAlignment="1" applyProtection="1">
      <alignment horizontal="right" vertical="center"/>
      <protection/>
    </xf>
    <xf numFmtId="4" fontId="4" fillId="6" borderId="0" xfId="0" applyNumberFormat="1" applyFont="1" applyFill="1" applyBorder="1" applyAlignment="1" applyProtection="1">
      <alignment vertical="center"/>
      <protection/>
    </xf>
    <xf numFmtId="0" fontId="8" fillId="6" borderId="0" xfId="0" applyFont="1" applyFill="1" applyBorder="1" applyAlignment="1" applyProtection="1">
      <alignment horizontal="center" vertical="center"/>
      <protection/>
    </xf>
    <xf numFmtId="0" fontId="4" fillId="6" borderId="0" xfId="0" applyFont="1" applyFill="1" applyBorder="1" applyAlignment="1">
      <alignment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horizontal="right" vertical="center"/>
      <protection/>
    </xf>
    <xf numFmtId="4" fontId="0" fillId="6" borderId="0" xfId="0" applyNumberFormat="1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horizontal="center" vertical="center"/>
      <protection/>
    </xf>
    <xf numFmtId="0" fontId="0" fillId="6" borderId="0" xfId="0" applyFont="1" applyFill="1" applyBorder="1" applyAlignment="1" applyProtection="1">
      <alignment horizontal="right"/>
      <protection/>
    </xf>
    <xf numFmtId="0" fontId="0" fillId="6" borderId="2" xfId="0" applyFont="1" applyFill="1" applyBorder="1" applyAlignment="1" applyProtection="1">
      <alignment/>
      <protection/>
    </xf>
    <xf numFmtId="0" fontId="0" fillId="6" borderId="3" xfId="0" applyFont="1" applyFill="1" applyBorder="1" applyAlignment="1" applyProtection="1">
      <alignment/>
      <protection/>
    </xf>
    <xf numFmtId="0" fontId="0" fillId="6" borderId="3" xfId="0" applyFont="1" applyFill="1" applyBorder="1" applyAlignment="1" applyProtection="1">
      <alignment horizontal="right"/>
      <protection/>
    </xf>
    <xf numFmtId="2" fontId="0" fillId="6" borderId="4" xfId="0" applyNumberFormat="1" applyFont="1" applyFill="1" applyBorder="1" applyAlignment="1" applyProtection="1">
      <alignment/>
      <protection/>
    </xf>
    <xf numFmtId="0" fontId="0" fillId="6" borderId="5" xfId="0" applyFont="1" applyFill="1" applyBorder="1" applyAlignment="1" applyProtection="1">
      <alignment/>
      <protection/>
    </xf>
    <xf numFmtId="0" fontId="0" fillId="6" borderId="1" xfId="0" applyFont="1" applyFill="1" applyBorder="1" applyAlignment="1" applyProtection="1">
      <alignment/>
      <protection/>
    </xf>
    <xf numFmtId="0" fontId="0" fillId="6" borderId="1" xfId="0" applyFont="1" applyFill="1" applyBorder="1" applyAlignment="1" applyProtection="1">
      <alignment horizontal="right"/>
      <protection/>
    </xf>
    <xf numFmtId="0" fontId="0" fillId="6" borderId="6" xfId="0" applyFont="1" applyFill="1" applyBorder="1" applyAlignment="1" applyProtection="1">
      <alignment/>
      <protection/>
    </xf>
    <xf numFmtId="0" fontId="0" fillId="6" borderId="0" xfId="0" applyFont="1" applyFill="1" applyBorder="1" applyAlignment="1" applyProtection="1" quotePrefix="1">
      <alignment horizontal="right"/>
      <protection/>
    </xf>
    <xf numFmtId="0" fontId="0" fillId="6" borderId="4" xfId="0" applyFont="1" applyFill="1" applyBorder="1" applyAlignment="1" applyProtection="1">
      <alignment/>
      <protection/>
    </xf>
    <xf numFmtId="0" fontId="0" fillId="6" borderId="7" xfId="0" applyFont="1" applyFill="1" applyBorder="1" applyAlignment="1" applyProtection="1">
      <alignment horizontal="left"/>
      <protection/>
    </xf>
    <xf numFmtId="0" fontId="0" fillId="6" borderId="8" xfId="0" applyFont="1" applyFill="1" applyBorder="1" applyAlignment="1" applyProtection="1">
      <alignment/>
      <protection/>
    </xf>
    <xf numFmtId="0" fontId="0" fillId="6" borderId="5" xfId="0" applyFont="1" applyFill="1" applyBorder="1" applyAlignment="1" applyProtection="1">
      <alignment horizontal="left"/>
      <protection/>
    </xf>
    <xf numFmtId="0" fontId="0" fillId="6" borderId="2" xfId="0" applyFont="1" applyFill="1" applyBorder="1" applyAlignment="1" applyProtection="1">
      <alignment horizontal="left"/>
      <protection/>
    </xf>
    <xf numFmtId="0" fontId="0" fillId="6" borderId="3" xfId="0" applyFont="1" applyFill="1" applyBorder="1" applyAlignment="1" applyProtection="1">
      <alignment horizontal="left"/>
      <protection/>
    </xf>
    <xf numFmtId="0" fontId="0" fillId="6" borderId="0" xfId="0" applyFont="1" applyFill="1" applyBorder="1" applyAlignment="1" applyProtection="1">
      <alignment horizontal="left"/>
      <protection/>
    </xf>
    <xf numFmtId="0" fontId="0" fillId="6" borderId="7" xfId="0" applyFont="1" applyFill="1" applyBorder="1" applyAlignment="1" applyProtection="1" quotePrefix="1">
      <alignment horizontal="left"/>
      <protection/>
    </xf>
    <xf numFmtId="0" fontId="0" fillId="6" borderId="1" xfId="0" applyFont="1" applyFill="1" applyBorder="1" applyAlignment="1" applyProtection="1">
      <alignment horizontal="left"/>
      <protection/>
    </xf>
    <xf numFmtId="0" fontId="0" fillId="6" borderId="1" xfId="0" applyFont="1" applyFill="1" applyBorder="1" applyAlignment="1" applyProtection="1" quotePrefix="1">
      <alignment horizontal="right"/>
      <protection/>
    </xf>
    <xf numFmtId="0" fontId="0" fillId="6" borderId="3" xfId="0" applyFont="1" applyFill="1" applyBorder="1" applyAlignment="1" applyProtection="1" quotePrefix="1">
      <alignment horizontal="left"/>
      <protection/>
    </xf>
    <xf numFmtId="0" fontId="9" fillId="6" borderId="3" xfId="0" applyFont="1" applyFill="1" applyBorder="1" applyAlignment="1" applyProtection="1">
      <alignment horizontal="left"/>
      <protection/>
    </xf>
    <xf numFmtId="0" fontId="9" fillId="6" borderId="0" xfId="0" applyFont="1" applyFill="1" applyBorder="1" applyAlignment="1" applyProtection="1">
      <alignment horizontal="left"/>
      <protection/>
    </xf>
    <xf numFmtId="0" fontId="0" fillId="6" borderId="1" xfId="0" applyFont="1" applyFill="1" applyBorder="1" applyAlignment="1" applyProtection="1" quotePrefix="1">
      <alignment horizontal="left"/>
      <protection/>
    </xf>
    <xf numFmtId="173" fontId="0" fillId="6" borderId="2" xfId="0" applyNumberFormat="1" applyFont="1" applyFill="1" applyBorder="1" applyAlignment="1" applyProtection="1">
      <alignment horizontal="left"/>
      <protection/>
    </xf>
    <xf numFmtId="173" fontId="0" fillId="6" borderId="3" xfId="0" applyNumberFormat="1" applyFont="1" applyFill="1" applyBorder="1" applyAlignment="1" applyProtection="1">
      <alignment horizontal="left"/>
      <protection/>
    </xf>
    <xf numFmtId="173" fontId="0" fillId="6" borderId="5" xfId="0" applyNumberFormat="1" applyFont="1" applyFill="1" applyBorder="1" applyAlignment="1" applyProtection="1">
      <alignment horizontal="left"/>
      <protection/>
    </xf>
    <xf numFmtId="173" fontId="0" fillId="6" borderId="1" xfId="0" applyNumberFormat="1" applyFont="1" applyFill="1" applyBorder="1" applyAlignment="1" applyProtection="1">
      <alignment horizontal="left"/>
      <protection/>
    </xf>
    <xf numFmtId="0" fontId="7" fillId="6" borderId="0" xfId="0" applyFont="1" applyFill="1" applyBorder="1" applyAlignment="1" applyProtection="1" quotePrefix="1">
      <alignment horizontal="left" vertical="center"/>
      <protection/>
    </xf>
    <xf numFmtId="0" fontId="4" fillId="6" borderId="0" xfId="0" applyFont="1" applyFill="1" applyBorder="1" applyAlignment="1">
      <alignment vertical="center"/>
    </xf>
    <xf numFmtId="4" fontId="0" fillId="6" borderId="0" xfId="0" applyNumberFormat="1" applyFont="1" applyFill="1" applyBorder="1" applyAlignment="1" applyProtection="1">
      <alignment horizontal="right"/>
      <protection/>
    </xf>
    <xf numFmtId="4" fontId="0" fillId="6" borderId="0" xfId="0" applyNumberFormat="1" applyFont="1" applyFill="1" applyBorder="1" applyAlignment="1">
      <alignment/>
    </xf>
    <xf numFmtId="10" fontId="1" fillId="6" borderId="0" xfId="0" applyNumberFormat="1" applyFont="1" applyFill="1" applyBorder="1" applyAlignment="1" applyProtection="1">
      <alignment horizontal="right"/>
      <protection/>
    </xf>
    <xf numFmtId="2" fontId="4" fillId="6" borderId="0" xfId="0" applyNumberFormat="1" applyFont="1" applyFill="1" applyBorder="1" applyAlignment="1">
      <alignment/>
    </xf>
    <xf numFmtId="4" fontId="4" fillId="5" borderId="0" xfId="0" applyNumberFormat="1" applyFont="1" applyFill="1" applyBorder="1" applyAlignment="1">
      <alignment/>
    </xf>
    <xf numFmtId="4" fontId="4" fillId="6" borderId="0" xfId="0" applyNumberFormat="1" applyFont="1" applyFill="1" applyBorder="1" applyAlignment="1">
      <alignment/>
    </xf>
    <xf numFmtId="0" fontId="2" fillId="7" borderId="0" xfId="0" applyFont="1" applyFill="1" applyAlignment="1" applyProtection="1">
      <alignment horizontal="left"/>
      <protection locked="0"/>
    </xf>
    <xf numFmtId="174" fontId="2" fillId="7" borderId="0" xfId="0" applyNumberFormat="1" applyFont="1" applyFill="1" applyAlignment="1" applyProtection="1">
      <alignment horizontal="left"/>
      <protection locked="0"/>
    </xf>
    <xf numFmtId="180" fontId="2" fillId="7" borderId="0" xfId="0" applyNumberFormat="1" applyFont="1" applyFill="1" applyAlignment="1" applyProtection="1">
      <alignment horizontal="left"/>
      <protection locked="0"/>
    </xf>
    <xf numFmtId="2" fontId="0" fillId="4" borderId="9" xfId="0" applyNumberFormat="1" applyFont="1" applyFill="1" applyBorder="1" applyAlignment="1" applyProtection="1">
      <alignment/>
      <protection locked="0"/>
    </xf>
    <xf numFmtId="2" fontId="0" fillId="4" borderId="10" xfId="0" applyNumberFormat="1" applyFont="1" applyFill="1" applyBorder="1" applyAlignment="1" applyProtection="1">
      <alignment/>
      <protection locked="0"/>
    </xf>
    <xf numFmtId="2" fontId="4" fillId="4" borderId="0" xfId="0" applyNumberFormat="1" applyFont="1" applyFill="1" applyBorder="1" applyAlignment="1" applyProtection="1">
      <alignment/>
      <protection locked="0"/>
    </xf>
    <xf numFmtId="0" fontId="20" fillId="3" borderId="0" xfId="0" applyFont="1" applyFill="1" applyBorder="1" applyAlignment="1" applyProtection="1">
      <alignment vertical="center"/>
      <protection/>
    </xf>
    <xf numFmtId="0" fontId="20" fillId="5" borderId="0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vertical="center"/>
      <protection/>
    </xf>
    <xf numFmtId="0" fontId="20" fillId="3" borderId="0" xfId="0" applyFont="1" applyFill="1" applyBorder="1" applyAlignment="1" applyProtection="1" quotePrefix="1">
      <alignment horizontal="left" vertical="center"/>
      <protection/>
    </xf>
    <xf numFmtId="0" fontId="20" fillId="5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3" fontId="0" fillId="0" borderId="0" xfId="16" applyFont="1" applyAlignment="1">
      <alignment/>
    </xf>
    <xf numFmtId="0" fontId="0" fillId="0" borderId="1" xfId="0" applyFont="1" applyBorder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3" fontId="0" fillId="0" borderId="11" xfId="16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top"/>
    </xf>
    <xf numFmtId="43" fontId="1" fillId="0" borderId="1" xfId="16" applyFont="1" applyBorder="1" applyAlignment="1">
      <alignment/>
    </xf>
    <xf numFmtId="43" fontId="0" fillId="0" borderId="0" xfId="16" applyFont="1" applyFill="1" applyAlignment="1">
      <alignment/>
    </xf>
    <xf numFmtId="43" fontId="0" fillId="0" borderId="1" xfId="16" applyFont="1" applyBorder="1" applyAlignment="1">
      <alignment/>
    </xf>
    <xf numFmtId="43" fontId="1" fillId="0" borderId="0" xfId="16" applyFont="1" applyBorder="1" applyAlignment="1">
      <alignment/>
    </xf>
    <xf numFmtId="43" fontId="0" fillId="0" borderId="0" xfId="16" applyFont="1" applyBorder="1" applyAlignment="1">
      <alignment/>
    </xf>
    <xf numFmtId="43" fontId="0" fillId="0" borderId="0" xfId="16" applyFont="1" applyAlignment="1">
      <alignment horizontal="left"/>
    </xf>
    <xf numFmtId="43" fontId="0" fillId="0" borderId="0" xfId="16" applyFont="1" applyFill="1" applyBorder="1" applyAlignment="1">
      <alignment/>
    </xf>
    <xf numFmtId="43" fontId="29" fillId="0" borderId="0" xfId="16" applyFont="1" applyFill="1" applyBorder="1" applyAlignment="1">
      <alignment horizontal="left" vertical="top"/>
    </xf>
    <xf numFmtId="43" fontId="29" fillId="0" borderId="1" xfId="16" applyFont="1" applyFill="1" applyBorder="1" applyAlignment="1">
      <alignment horizontal="left" vertical="top"/>
    </xf>
    <xf numFmtId="43" fontId="0" fillId="0" borderId="0" xfId="16" applyFont="1" applyAlignment="1">
      <alignment/>
    </xf>
    <xf numFmtId="43" fontId="0" fillId="0" borderId="0" xfId="16" applyFont="1" applyAlignment="1" quotePrefix="1">
      <alignment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43" fontId="31" fillId="0" borderId="0" xfId="16" applyFont="1" applyAlignment="1">
      <alignment/>
    </xf>
    <xf numFmtId="177" fontId="31" fillId="0" borderId="0" xfId="19" applyNumberFormat="1" applyFont="1" applyFill="1" applyAlignment="1">
      <alignment horizontal="right"/>
    </xf>
    <xf numFmtId="177" fontId="31" fillId="0" borderId="0" xfId="19" applyNumberFormat="1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3" fontId="0" fillId="0" borderId="0" xfId="16" applyFont="1" applyFill="1" applyAlignment="1">
      <alignment/>
    </xf>
    <xf numFmtId="0" fontId="30" fillId="8" borderId="12" xfId="0" applyFont="1" applyFill="1" applyBorder="1" applyAlignment="1">
      <alignment horizontal="left"/>
    </xf>
    <xf numFmtId="0" fontId="30" fillId="8" borderId="13" xfId="0" applyFont="1" applyFill="1" applyBorder="1" applyAlignment="1">
      <alignment/>
    </xf>
    <xf numFmtId="43" fontId="30" fillId="8" borderId="13" xfId="16" applyFont="1" applyFill="1" applyBorder="1" applyAlignment="1">
      <alignment/>
    </xf>
    <xf numFmtId="0" fontId="30" fillId="8" borderId="14" xfId="0" applyFont="1" applyFill="1" applyBorder="1" applyAlignment="1">
      <alignment/>
    </xf>
    <xf numFmtId="0" fontId="34" fillId="8" borderId="15" xfId="0" applyFont="1" applyFill="1" applyBorder="1" applyAlignment="1">
      <alignment horizontal="center"/>
    </xf>
    <xf numFmtId="0" fontId="30" fillId="8" borderId="16" xfId="0" applyFont="1" applyFill="1" applyBorder="1" applyAlignment="1">
      <alignment horizontal="left"/>
    </xf>
    <xf numFmtId="0" fontId="30" fillId="8" borderId="11" xfId="0" applyFont="1" applyFill="1" applyBorder="1" applyAlignment="1">
      <alignment/>
    </xf>
    <xf numFmtId="43" fontId="30" fillId="8" borderId="11" xfId="16" applyFont="1" applyFill="1" applyBorder="1" applyAlignment="1">
      <alignment/>
    </xf>
    <xf numFmtId="0" fontId="30" fillId="8" borderId="17" xfId="0" applyFont="1" applyFill="1" applyBorder="1" applyAlignment="1">
      <alignment/>
    </xf>
    <xf numFmtId="0" fontId="34" fillId="8" borderId="18" xfId="0" applyFont="1" applyFill="1" applyBorder="1" applyAlignment="1">
      <alignment horizontal="left"/>
    </xf>
    <xf numFmtId="0" fontId="30" fillId="8" borderId="19" xfId="0" applyFont="1" applyFill="1" applyBorder="1" applyAlignment="1">
      <alignment/>
    </xf>
    <xf numFmtId="43" fontId="30" fillId="8" borderId="19" xfId="16" applyFont="1" applyFill="1" applyBorder="1" applyAlignment="1">
      <alignment/>
    </xf>
    <xf numFmtId="0" fontId="30" fillId="8" borderId="20" xfId="0" applyFont="1" applyFill="1" applyBorder="1" applyAlignment="1">
      <alignment/>
    </xf>
    <xf numFmtId="4" fontId="30" fillId="8" borderId="15" xfId="0" applyNumberFormat="1" applyFont="1" applyFill="1" applyBorder="1" applyAlignment="1">
      <alignment/>
    </xf>
    <xf numFmtId="0" fontId="30" fillId="8" borderId="18" xfId="0" applyFont="1" applyFill="1" applyBorder="1" applyAlignment="1">
      <alignment horizontal="left"/>
    </xf>
    <xf numFmtId="0" fontId="34" fillId="8" borderId="19" xfId="0" applyFont="1" applyFill="1" applyBorder="1" applyAlignment="1">
      <alignment/>
    </xf>
    <xf numFmtId="43" fontId="34" fillId="8" borderId="19" xfId="16" applyFont="1" applyFill="1" applyBorder="1" applyAlignment="1">
      <alignment/>
    </xf>
    <xf numFmtId="0" fontId="34" fillId="8" borderId="20" xfId="0" applyFont="1" applyFill="1" applyBorder="1" applyAlignment="1">
      <alignment/>
    </xf>
    <xf numFmtId="4" fontId="34" fillId="8" borderId="15" xfId="0" applyNumberFormat="1" applyFont="1" applyFill="1" applyBorder="1" applyAlignment="1">
      <alignment/>
    </xf>
    <xf numFmtId="0" fontId="30" fillId="8" borderId="21" xfId="0" applyFont="1" applyFill="1" applyBorder="1" applyAlignment="1">
      <alignment horizontal="center"/>
    </xf>
    <xf numFmtId="0" fontId="34" fillId="8" borderId="0" xfId="0" applyFont="1" applyFill="1" applyBorder="1" applyAlignment="1">
      <alignment horizontal="left"/>
    </xf>
    <xf numFmtId="0" fontId="30" fillId="8" borderId="0" xfId="0" applyFont="1" applyFill="1" applyBorder="1" applyAlignment="1">
      <alignment/>
    </xf>
    <xf numFmtId="43" fontId="30" fillId="8" borderId="0" xfId="16" applyFont="1" applyFill="1" applyBorder="1" applyAlignment="1">
      <alignment/>
    </xf>
    <xf numFmtId="0" fontId="30" fillId="8" borderId="0" xfId="0" applyFont="1" applyFill="1" applyBorder="1" applyAlignment="1">
      <alignment horizontal="center"/>
    </xf>
    <xf numFmtId="0" fontId="34" fillId="8" borderId="19" xfId="0" applyFont="1" applyFill="1" applyBorder="1" applyAlignment="1">
      <alignment horizontal="left"/>
    </xf>
    <xf numFmtId="0" fontId="30" fillId="8" borderId="19" xfId="0" applyFont="1" applyFill="1" applyBorder="1" applyAlignment="1">
      <alignment/>
    </xf>
    <xf numFmtId="43" fontId="30" fillId="8" borderId="19" xfId="16" applyFont="1" applyFill="1" applyBorder="1" applyAlignment="1">
      <alignment/>
    </xf>
    <xf numFmtId="43" fontId="35" fillId="8" borderId="15" xfId="16" applyFont="1" applyFill="1" applyBorder="1" applyAlignment="1">
      <alignment horizontal="center" vertical="top"/>
    </xf>
    <xf numFmtId="0" fontId="30" fillId="8" borderId="19" xfId="0" applyFont="1" applyFill="1" applyBorder="1" applyAlignment="1">
      <alignment horizontal="left"/>
    </xf>
    <xf numFmtId="179" fontId="30" fillId="8" borderId="19" xfId="16" applyNumberFormat="1" applyFont="1" applyFill="1" applyBorder="1" applyAlignment="1">
      <alignment/>
    </xf>
    <xf numFmtId="3" fontId="30" fillId="8" borderId="15" xfId="16" applyNumberFormat="1" applyFont="1" applyFill="1" applyBorder="1" applyAlignment="1">
      <alignment/>
    </xf>
    <xf numFmtId="43" fontId="30" fillId="8" borderId="15" xfId="16" applyFont="1" applyFill="1" applyBorder="1" applyAlignment="1">
      <alignment/>
    </xf>
    <xf numFmtId="10" fontId="30" fillId="8" borderId="19" xfId="16" applyNumberFormat="1" applyFont="1" applyFill="1" applyBorder="1" applyAlignment="1">
      <alignment/>
    </xf>
    <xf numFmtId="10" fontId="30" fillId="8" borderId="15" xfId="16" applyNumberFormat="1" applyFont="1" applyFill="1" applyBorder="1" applyAlignment="1">
      <alignment/>
    </xf>
    <xf numFmtId="0" fontId="30" fillId="8" borderId="22" xfId="0" applyFont="1" applyFill="1" applyBorder="1" applyAlignment="1">
      <alignment horizontal="center"/>
    </xf>
    <xf numFmtId="0" fontId="30" fillId="8" borderId="23" xfId="0" applyFont="1" applyFill="1" applyBorder="1" applyAlignment="1">
      <alignment horizontal="center"/>
    </xf>
    <xf numFmtId="10" fontId="30" fillId="8" borderId="15" xfId="0" applyNumberFormat="1" applyFont="1" applyFill="1" applyBorder="1" applyAlignment="1">
      <alignment/>
    </xf>
    <xf numFmtId="0" fontId="30" fillId="8" borderId="18" xfId="0" applyFont="1" applyFill="1" applyBorder="1" applyAlignment="1">
      <alignment/>
    </xf>
    <xf numFmtId="4" fontId="30" fillId="8" borderId="15" xfId="0" applyNumberFormat="1" applyFont="1" applyFill="1" applyBorder="1" applyAlignment="1">
      <alignment/>
    </xf>
    <xf numFmtId="4" fontId="34" fillId="8" borderId="15" xfId="0" applyNumberFormat="1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/>
    </xf>
    <xf numFmtId="4" fontId="0" fillId="5" borderId="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3" fontId="0" fillId="0" borderId="0" xfId="16" applyFont="1" applyAlignment="1">
      <alignment/>
    </xf>
    <xf numFmtId="4" fontId="0" fillId="0" borderId="0" xfId="0" applyNumberFormat="1" applyFont="1" applyAlignment="1">
      <alignment/>
    </xf>
    <xf numFmtId="177" fontId="0" fillId="0" borderId="0" xfId="19" applyNumberFormat="1" applyFont="1" applyFill="1" applyAlignment="1">
      <alignment horizontal="right"/>
    </xf>
    <xf numFmtId="177" fontId="0" fillId="0" borderId="0" xfId="19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34" fillId="8" borderId="0" xfId="0" applyFont="1" applyFill="1" applyAlignment="1">
      <alignment horizontal="center"/>
    </xf>
    <xf numFmtId="0" fontId="34" fillId="8" borderId="21" xfId="0" applyFont="1" applyFill="1" applyBorder="1" applyAlignment="1">
      <alignment horizontal="center"/>
    </xf>
    <xf numFmtId="4" fontId="30" fillId="8" borderId="13" xfId="0" applyNumberFormat="1" applyFont="1" applyFill="1" applyBorder="1" applyAlignment="1">
      <alignment/>
    </xf>
    <xf numFmtId="4" fontId="30" fillId="8" borderId="22" xfId="0" applyNumberFormat="1" applyFont="1" applyFill="1" applyBorder="1" applyAlignment="1">
      <alignment/>
    </xf>
    <xf numFmtId="4" fontId="30" fillId="8" borderId="0" xfId="0" applyNumberFormat="1" applyFont="1" applyFill="1" applyAlignment="1">
      <alignment/>
    </xf>
    <xf numFmtId="4" fontId="30" fillId="8" borderId="21" xfId="0" applyNumberFormat="1" applyFont="1" applyFill="1" applyBorder="1" applyAlignment="1">
      <alignment/>
    </xf>
    <xf numFmtId="0" fontId="34" fillId="8" borderId="11" xfId="0" applyFont="1" applyFill="1" applyBorder="1" applyAlignment="1">
      <alignment horizontal="center"/>
    </xf>
    <xf numFmtId="0" fontId="34" fillId="8" borderId="23" xfId="0" applyFont="1" applyFill="1" applyBorder="1" applyAlignment="1">
      <alignment horizontal="center"/>
    </xf>
    <xf numFmtId="4" fontId="30" fillId="8" borderId="11" xfId="0" applyNumberFormat="1" applyFont="1" applyFill="1" applyBorder="1" applyAlignment="1">
      <alignment/>
    </xf>
    <xf numFmtId="4" fontId="30" fillId="8" borderId="23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8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Border="1" applyAlignment="1">
      <alignment/>
    </xf>
    <xf numFmtId="177" fontId="0" fillId="0" borderId="0" xfId="19" applyNumberFormat="1" applyFont="1" applyFill="1" applyAlignment="1">
      <alignment horizontal="right"/>
    </xf>
    <xf numFmtId="177" fontId="0" fillId="0" borderId="0" xfId="19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30" fillId="0" borderId="0" xfId="0" applyFont="1" applyBorder="1" applyAlignment="1">
      <alignment horizontal="left"/>
    </xf>
    <xf numFmtId="43" fontId="30" fillId="0" borderId="0" xfId="16" applyFont="1" applyBorder="1" applyAlignment="1">
      <alignment/>
    </xf>
    <xf numFmtId="43" fontId="30" fillId="0" borderId="0" xfId="16" applyFont="1" applyBorder="1" applyAlignment="1">
      <alignment horizontal="right"/>
    </xf>
    <xf numFmtId="43" fontId="30" fillId="8" borderId="18" xfId="16" applyFont="1" applyFill="1" applyBorder="1" applyAlignment="1">
      <alignment horizontal="right"/>
    </xf>
    <xf numFmtId="43" fontId="30" fillId="8" borderId="20" xfId="16" applyFont="1" applyFill="1" applyBorder="1" applyAlignment="1">
      <alignment horizontal="right"/>
    </xf>
    <xf numFmtId="10" fontId="0" fillId="0" borderId="0" xfId="0" applyNumberFormat="1" applyFont="1" applyAlignment="1">
      <alignment/>
    </xf>
    <xf numFmtId="177" fontId="36" fillId="8" borderId="0" xfId="19" applyNumberFormat="1" applyFont="1" applyFill="1" applyBorder="1" applyAlignment="1" quotePrefix="1">
      <alignment horizontal="right" wrapText="1"/>
    </xf>
    <xf numFmtId="177" fontId="36" fillId="8" borderId="0" xfId="19" applyNumberFormat="1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36" fillId="8" borderId="0" xfId="0" applyFont="1" applyFill="1" applyAlignment="1">
      <alignment/>
    </xf>
    <xf numFmtId="43" fontId="33" fillId="0" borderId="0" xfId="16" applyFont="1" applyAlignment="1">
      <alignment/>
    </xf>
    <xf numFmtId="0" fontId="33" fillId="0" borderId="0" xfId="0" applyFont="1" applyAlignment="1">
      <alignment/>
    </xf>
    <xf numFmtId="177" fontId="36" fillId="0" borderId="0" xfId="19" applyNumberFormat="1" applyFont="1" applyFill="1" applyBorder="1" applyAlignment="1" quotePrefix="1">
      <alignment horizontal="right" wrapText="1"/>
    </xf>
    <xf numFmtId="177" fontId="36" fillId="0" borderId="0" xfId="19" applyNumberFormat="1" applyFont="1" applyFill="1" applyBorder="1" applyAlignment="1">
      <alignment horizontal="left"/>
    </xf>
    <xf numFmtId="0" fontId="36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43" fontId="1" fillId="0" borderId="1" xfId="16" applyFont="1" applyFill="1" applyBorder="1" applyAlignment="1">
      <alignment/>
    </xf>
    <xf numFmtId="0" fontId="1" fillId="0" borderId="0" xfId="0" applyFont="1" applyFill="1" applyAlignment="1">
      <alignment/>
    </xf>
    <xf numFmtId="43" fontId="0" fillId="0" borderId="0" xfId="16" applyFont="1" applyFill="1" applyAlignment="1">
      <alignment horizontal="left"/>
    </xf>
    <xf numFmtId="176" fontId="0" fillId="0" borderId="0" xfId="0" applyNumberFormat="1" applyFont="1" applyFill="1" applyAlignment="1">
      <alignment horizontal="left"/>
    </xf>
    <xf numFmtId="43" fontId="0" fillId="0" borderId="0" xfId="16" applyFont="1" applyAlignment="1">
      <alignment/>
    </xf>
    <xf numFmtId="43" fontId="0" fillId="0" borderId="0" xfId="16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43" fontId="31" fillId="0" borderId="0" xfId="16" applyFont="1" applyFill="1" applyAlignment="1">
      <alignment/>
    </xf>
    <xf numFmtId="4" fontId="31" fillId="0" borderId="0" xfId="0" applyNumberFormat="1" applyFont="1" applyFill="1" applyAlignment="1">
      <alignment/>
    </xf>
    <xf numFmtId="43" fontId="1" fillId="0" borderId="0" xfId="16" applyFont="1" applyFill="1" applyAlignment="1">
      <alignment/>
    </xf>
    <xf numFmtId="4" fontId="1" fillId="0" borderId="0" xfId="0" applyNumberFormat="1" applyFont="1" applyFill="1" applyAlignment="1">
      <alignment/>
    </xf>
    <xf numFmtId="43" fontId="0" fillId="0" borderId="0" xfId="16" applyFont="1" applyAlignment="1">
      <alignment/>
    </xf>
    <xf numFmtId="43" fontId="1" fillId="0" borderId="0" xfId="16" applyFont="1" applyAlignment="1">
      <alignment/>
    </xf>
    <xf numFmtId="183" fontId="1" fillId="0" borderId="0" xfId="16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3" fontId="0" fillId="0" borderId="0" xfId="16" applyFont="1" applyFill="1" applyAlignment="1">
      <alignment/>
    </xf>
    <xf numFmtId="0" fontId="30" fillId="0" borderId="18" xfId="0" applyFont="1" applyFill="1" applyBorder="1" applyAlignment="1">
      <alignment horizontal="left"/>
    </xf>
    <xf numFmtId="0" fontId="30" fillId="0" borderId="19" xfId="0" applyFont="1" applyFill="1" applyBorder="1" applyAlignment="1">
      <alignment/>
    </xf>
    <xf numFmtId="43" fontId="30" fillId="0" borderId="19" xfId="16" applyFont="1" applyFill="1" applyBorder="1" applyAlignment="1">
      <alignment/>
    </xf>
    <xf numFmtId="0" fontId="1" fillId="0" borderId="8" xfId="0" applyFont="1" applyBorder="1" applyAlignment="1">
      <alignment/>
    </xf>
    <xf numFmtId="0" fontId="30" fillId="0" borderId="24" xfId="0" applyFont="1" applyFill="1" applyBorder="1" applyAlignment="1">
      <alignment/>
    </xf>
    <xf numFmtId="0" fontId="10" fillId="0" borderId="0" xfId="0" applyFont="1" applyAlignment="1">
      <alignment/>
    </xf>
    <xf numFmtId="183" fontId="4" fillId="3" borderId="0" xfId="16" applyNumberFormat="1" applyFont="1" applyFill="1" applyBorder="1" applyAlignment="1">
      <alignment/>
    </xf>
    <xf numFmtId="43" fontId="0" fillId="0" borderId="0" xfId="16" applyFont="1" applyFill="1" applyAlignment="1">
      <alignment/>
    </xf>
    <xf numFmtId="0" fontId="9" fillId="0" borderId="0" xfId="0" applyFont="1" applyAlignment="1">
      <alignment horizontal="left"/>
    </xf>
    <xf numFmtId="177" fontId="37" fillId="0" borderId="0" xfId="19" applyNumberFormat="1" applyFont="1" applyFill="1" applyBorder="1" applyAlignment="1" quotePrefix="1">
      <alignment horizontal="right" wrapText="1"/>
    </xf>
    <xf numFmtId="177" fontId="37" fillId="0" borderId="0" xfId="19" applyNumberFormat="1" applyFont="1" applyFill="1" applyBorder="1" applyAlignment="1">
      <alignment horizontal="left"/>
    </xf>
    <xf numFmtId="0" fontId="37" fillId="0" borderId="0" xfId="0" applyFont="1" applyFill="1" applyAlignment="1">
      <alignment/>
    </xf>
    <xf numFmtId="43" fontId="9" fillId="0" borderId="0" xfId="16" applyFont="1" applyAlignment="1">
      <alignment/>
    </xf>
    <xf numFmtId="0" fontId="9" fillId="0" borderId="0" xfId="0" applyFont="1" applyAlignment="1">
      <alignment/>
    </xf>
    <xf numFmtId="0" fontId="34" fillId="8" borderId="18" xfId="0" applyFont="1" applyFill="1" applyBorder="1" applyAlignment="1">
      <alignment horizontal="left"/>
    </xf>
    <xf numFmtId="0" fontId="34" fillId="8" borderId="19" xfId="0" applyFont="1" applyFill="1" applyBorder="1" applyAlignment="1">
      <alignment/>
    </xf>
    <xf numFmtId="43" fontId="34" fillId="8" borderId="19" xfId="16" applyFont="1" applyFill="1" applyBorder="1" applyAlignment="1">
      <alignment/>
    </xf>
    <xf numFmtId="0" fontId="34" fillId="8" borderId="20" xfId="0" applyFont="1" applyFill="1" applyBorder="1" applyAlignment="1">
      <alignment/>
    </xf>
    <xf numFmtId="0" fontId="0" fillId="0" borderId="0" xfId="0" applyFill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 horizontal="right"/>
    </xf>
    <xf numFmtId="43" fontId="0" fillId="0" borderId="0" xfId="16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quotePrefix="1">
      <alignment/>
    </xf>
    <xf numFmtId="0" fontId="20" fillId="0" borderId="0" xfId="0" applyFont="1" applyFill="1" applyBorder="1" applyAlignment="1">
      <alignment/>
    </xf>
    <xf numFmtId="43" fontId="10" fillId="0" borderId="0" xfId="16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42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177" fontId="3" fillId="0" borderId="0" xfId="19" applyNumberFormat="1" applyFont="1" applyFill="1" applyAlignment="1">
      <alignment horizontal="right"/>
    </xf>
    <xf numFmtId="177" fontId="3" fillId="0" borderId="0" xfId="19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43" fontId="3" fillId="0" borderId="0" xfId="16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4" fillId="0" borderId="0" xfId="0" applyFont="1" applyFill="1" applyAlignment="1">
      <alignment/>
    </xf>
    <xf numFmtId="0" fontId="43" fillId="0" borderId="0" xfId="0" applyFont="1" applyAlignment="1">
      <alignment horizontal="left"/>
    </xf>
    <xf numFmtId="4" fontId="3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3" fontId="0" fillId="0" borderId="0" xfId="16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3" fontId="31" fillId="0" borderId="0" xfId="16" applyFont="1" applyFill="1" applyAlignment="1">
      <alignment/>
    </xf>
    <xf numFmtId="43" fontId="0" fillId="0" borderId="0" xfId="16" applyFont="1" applyFill="1" applyAlignment="1">
      <alignment/>
    </xf>
    <xf numFmtId="0" fontId="1" fillId="0" borderId="1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43" fontId="12" fillId="0" borderId="0" xfId="16" applyFont="1" applyAlignment="1">
      <alignment/>
    </xf>
    <xf numFmtId="43" fontId="1" fillId="0" borderId="0" xfId="16" applyFont="1" applyAlignment="1">
      <alignment/>
    </xf>
    <xf numFmtId="0" fontId="1" fillId="0" borderId="1" xfId="0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Fill="1" applyBorder="1" applyAlignment="1">
      <alignment/>
    </xf>
    <xf numFmtId="3" fontId="31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3" fontId="43" fillId="0" borderId="0" xfId="16" applyFont="1" applyAlignment="1">
      <alignment/>
    </xf>
    <xf numFmtId="0" fontId="43" fillId="0" borderId="0" xfId="0" applyFont="1" applyAlignment="1">
      <alignment horizontal="center"/>
    </xf>
    <xf numFmtId="0" fontId="43" fillId="0" borderId="1" xfId="0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3" fontId="4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43" fillId="0" borderId="0" xfId="0" applyNumberFormat="1" applyFont="1" applyAlignment="1">
      <alignment/>
    </xf>
    <xf numFmtId="179" fontId="0" fillId="0" borderId="0" xfId="16" applyNumberFormat="1" applyFont="1" applyAlignment="1">
      <alignment/>
    </xf>
    <xf numFmtId="179" fontId="31" fillId="0" borderId="0" xfId="16" applyNumberFormat="1" applyFont="1" applyAlignment="1">
      <alignment/>
    </xf>
    <xf numFmtId="179" fontId="1" fillId="0" borderId="0" xfId="16" applyNumberFormat="1" applyFont="1" applyAlignment="1">
      <alignment/>
    </xf>
    <xf numFmtId="179" fontId="0" fillId="0" borderId="0" xfId="16" applyNumberFormat="1" applyFont="1" applyAlignment="1">
      <alignment/>
    </xf>
    <xf numFmtId="179" fontId="0" fillId="0" borderId="0" xfId="16" applyNumberFormat="1" applyFont="1" applyAlignment="1">
      <alignment/>
    </xf>
    <xf numFmtId="179" fontId="1" fillId="0" borderId="0" xfId="16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30" fillId="8" borderId="12" xfId="0" applyFont="1" applyFill="1" applyBorder="1" applyAlignment="1">
      <alignment horizontal="center"/>
    </xf>
    <xf numFmtId="0" fontId="30" fillId="8" borderId="16" xfId="0" applyFont="1" applyFill="1" applyBorder="1" applyAlignment="1">
      <alignment horizontal="center"/>
    </xf>
    <xf numFmtId="10" fontId="30" fillId="8" borderId="18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43" fontId="30" fillId="0" borderId="0" xfId="16" applyFont="1" applyFill="1" applyBorder="1" applyAlignment="1">
      <alignment/>
    </xf>
    <xf numFmtId="10" fontId="30" fillId="0" borderId="0" xfId="16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45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43" fontId="46" fillId="0" borderId="0" xfId="16" applyFont="1" applyFill="1" applyAlignment="1">
      <alignment/>
    </xf>
    <xf numFmtId="0" fontId="0" fillId="0" borderId="0" xfId="0" applyNumberFormat="1" applyFont="1" applyAlignment="1">
      <alignment horizontal="left"/>
    </xf>
    <xf numFmtId="0" fontId="0" fillId="0" borderId="1" xfId="0" applyFont="1" applyFill="1" applyBorder="1" applyAlignment="1">
      <alignment/>
    </xf>
    <xf numFmtId="0" fontId="45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14" fontId="41" fillId="0" borderId="0" xfId="0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4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4" fontId="4" fillId="5" borderId="0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4" fontId="4" fillId="6" borderId="0" xfId="0" applyNumberFormat="1" applyFont="1" applyFill="1" applyBorder="1" applyAlignment="1">
      <alignment horizontal="right"/>
    </xf>
    <xf numFmtId="0" fontId="4" fillId="6" borderId="0" xfId="0" applyFont="1" applyFill="1" applyBorder="1" applyAlignment="1">
      <alignment horizontal="right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left"/>
    </xf>
    <xf numFmtId="43" fontId="30" fillId="8" borderId="15" xfId="16" applyFont="1" applyFill="1" applyBorder="1" applyAlignment="1">
      <alignment horizontal="right"/>
    </xf>
    <xf numFmtId="0" fontId="34" fillId="8" borderId="0" xfId="0" applyFont="1" applyFill="1" applyBorder="1" applyAlignment="1">
      <alignment horizontal="center"/>
    </xf>
    <xf numFmtId="0" fontId="34" fillId="8" borderId="25" xfId="0" applyFont="1" applyFill="1" applyBorder="1" applyAlignment="1">
      <alignment horizontal="center"/>
    </xf>
    <xf numFmtId="0" fontId="34" fillId="8" borderId="17" xfId="0" applyFont="1" applyFill="1" applyBorder="1" applyAlignment="1">
      <alignment horizontal="center"/>
    </xf>
    <xf numFmtId="0" fontId="34" fillId="8" borderId="23" xfId="0" applyFont="1" applyFill="1" applyBorder="1" applyAlignment="1">
      <alignment horizontal="center"/>
    </xf>
    <xf numFmtId="0" fontId="34" fillId="8" borderId="2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4" fillId="8" borderId="1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25"/>
          <c:y val="0.2375"/>
          <c:w val="0.269"/>
          <c:h val="0.5205"/>
        </c:manualLayout>
      </c:layout>
      <c:pie3D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'Voranschlag 2009'!$B$76:$B$85</c:f>
              <c:strCache>
                <c:ptCount val="10"/>
                <c:pt idx="0">
                  <c:v>Personalaufwand</c:v>
                </c:pt>
                <c:pt idx="1">
                  <c:v>Sachaufwand</c:v>
                </c:pt>
                <c:pt idx="2">
                  <c:v>Passivzinsen</c:v>
                </c:pt>
                <c:pt idx="3">
                  <c:v>Abschreibungen</c:v>
                </c:pt>
                <c:pt idx="4">
                  <c:v>Ablieferungen an Gemeinwesen</c:v>
                </c:pt>
                <c:pt idx="5">
                  <c:v>Entschädigungen an Gemeinwesen</c:v>
                </c:pt>
                <c:pt idx="6">
                  <c:v>Eigene Beiträge</c:v>
                </c:pt>
                <c:pt idx="7">
                  <c:v>Durchlaufende Beiträge</c:v>
                </c:pt>
                <c:pt idx="8">
                  <c:v>Einlagen in Spezialfinanzierungen</c:v>
                </c:pt>
                <c:pt idx="9">
                  <c:v>Interne Verrechnungen</c:v>
                </c:pt>
              </c:strCache>
            </c:strRef>
          </c:cat>
          <c:val>
            <c:numRef>
              <c:f>'Voranschlag 2009'!$G$76:$G$85</c:f>
              <c:numCache>
                <c:ptCount val="10"/>
                <c:pt idx="0">
                  <c:v>669420</c:v>
                </c:pt>
                <c:pt idx="1">
                  <c:v>706810</c:v>
                </c:pt>
                <c:pt idx="2">
                  <c:v>97100</c:v>
                </c:pt>
                <c:pt idx="3">
                  <c:v>364200</c:v>
                </c:pt>
                <c:pt idx="4">
                  <c:v>0</c:v>
                </c:pt>
                <c:pt idx="5">
                  <c:v>728830</c:v>
                </c:pt>
                <c:pt idx="6">
                  <c:v>588590</c:v>
                </c:pt>
                <c:pt idx="7">
                  <c:v>0</c:v>
                </c:pt>
                <c:pt idx="8">
                  <c:v>188230</c:v>
                </c:pt>
                <c:pt idx="9">
                  <c:v>339540</c:v>
                </c:pt>
              </c:numCache>
            </c:numRef>
          </c:val>
        </c:ser>
        <c:ser>
          <c:idx val="1"/>
          <c:order val="1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'Voranschlag 2009'!$B$76:$B$85</c:f>
              <c:strCache>
                <c:ptCount val="10"/>
                <c:pt idx="0">
                  <c:v>Personalaufwand</c:v>
                </c:pt>
                <c:pt idx="1">
                  <c:v>Sachaufwand</c:v>
                </c:pt>
                <c:pt idx="2">
                  <c:v>Passivzinsen</c:v>
                </c:pt>
                <c:pt idx="3">
                  <c:v>Abschreibungen</c:v>
                </c:pt>
                <c:pt idx="4">
                  <c:v>Ablieferungen an Gemeinwesen</c:v>
                </c:pt>
                <c:pt idx="5">
                  <c:v>Entschädigungen an Gemeinwesen</c:v>
                </c:pt>
                <c:pt idx="6">
                  <c:v>Eigene Beiträge</c:v>
                </c:pt>
                <c:pt idx="7">
                  <c:v>Durchlaufende Beiträge</c:v>
                </c:pt>
                <c:pt idx="8">
                  <c:v>Einlagen in Spezialfinanzierungen</c:v>
                </c:pt>
                <c:pt idx="9">
                  <c:v>Interne Verrechnungen</c:v>
                </c:pt>
              </c:strCache>
            </c:strRef>
          </c:cat>
          <c:val>
            <c:numRef>
              <c:f>'Voranschlag 2009'!$D$76:$D$85</c:f>
              <c:numCache>
                <c:ptCount val="10"/>
              </c:numCache>
            </c:numRef>
          </c:val>
        </c:ser>
        <c:ser>
          <c:idx val="2"/>
          <c:order val="2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'Voranschlag 2009'!$B$76:$B$85</c:f>
              <c:strCache>
                <c:ptCount val="10"/>
                <c:pt idx="0">
                  <c:v>Personalaufwand</c:v>
                </c:pt>
                <c:pt idx="1">
                  <c:v>Sachaufwand</c:v>
                </c:pt>
                <c:pt idx="2">
                  <c:v>Passivzinsen</c:v>
                </c:pt>
                <c:pt idx="3">
                  <c:v>Abschreibungen</c:v>
                </c:pt>
                <c:pt idx="4">
                  <c:v>Ablieferungen an Gemeinwesen</c:v>
                </c:pt>
                <c:pt idx="5">
                  <c:v>Entschädigungen an Gemeinwesen</c:v>
                </c:pt>
                <c:pt idx="6">
                  <c:v>Eigene Beiträge</c:v>
                </c:pt>
                <c:pt idx="7">
                  <c:v>Durchlaufende Beiträge</c:v>
                </c:pt>
                <c:pt idx="8">
                  <c:v>Einlagen in Spezialfinanzierungen</c:v>
                </c:pt>
                <c:pt idx="9">
                  <c:v>Interne Verrechnungen</c:v>
                </c:pt>
              </c:strCache>
            </c:strRef>
          </c:cat>
          <c:val>
            <c:numRef>
              <c:f>'Voranschlag 2009'!$E$76:$E$85</c:f>
              <c:numCache>
                <c:ptCount val="10"/>
              </c:numCache>
            </c:numRef>
          </c:val>
        </c:ser>
        <c:ser>
          <c:idx val="3"/>
          <c:order val="3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'Voranschlag 2009'!$B$76:$B$85</c:f>
              <c:strCache>
                <c:ptCount val="10"/>
                <c:pt idx="0">
                  <c:v>Personalaufwand</c:v>
                </c:pt>
                <c:pt idx="1">
                  <c:v>Sachaufwand</c:v>
                </c:pt>
                <c:pt idx="2">
                  <c:v>Passivzinsen</c:v>
                </c:pt>
                <c:pt idx="3">
                  <c:v>Abschreibungen</c:v>
                </c:pt>
                <c:pt idx="4">
                  <c:v>Ablieferungen an Gemeinwesen</c:v>
                </c:pt>
                <c:pt idx="5">
                  <c:v>Entschädigungen an Gemeinwesen</c:v>
                </c:pt>
                <c:pt idx="6">
                  <c:v>Eigene Beiträge</c:v>
                </c:pt>
                <c:pt idx="7">
                  <c:v>Durchlaufende Beiträge</c:v>
                </c:pt>
                <c:pt idx="8">
                  <c:v>Einlagen in Spezialfinanzierungen</c:v>
                </c:pt>
                <c:pt idx="9">
                  <c:v>Interne Verrechnungen</c:v>
                </c:pt>
              </c:strCache>
            </c:strRef>
          </c:cat>
          <c:val>
            <c:numRef>
              <c:f>'Voranschlag 2009'!$F$76:$F$85</c:f>
              <c:numCache>
                <c:ptCount val="10"/>
              </c:numCache>
            </c:numRef>
          </c:val>
        </c:ser>
        <c:ser>
          <c:idx val="4"/>
          <c:order val="4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'Voranschlag 2009'!$B$76:$B$85</c:f>
              <c:strCache>
                <c:ptCount val="10"/>
                <c:pt idx="0">
                  <c:v>Personalaufwand</c:v>
                </c:pt>
                <c:pt idx="1">
                  <c:v>Sachaufwand</c:v>
                </c:pt>
                <c:pt idx="2">
                  <c:v>Passivzinsen</c:v>
                </c:pt>
                <c:pt idx="3">
                  <c:v>Abschreibungen</c:v>
                </c:pt>
                <c:pt idx="4">
                  <c:v>Ablieferungen an Gemeinwesen</c:v>
                </c:pt>
                <c:pt idx="5">
                  <c:v>Entschädigungen an Gemeinwesen</c:v>
                </c:pt>
                <c:pt idx="6">
                  <c:v>Eigene Beiträge</c:v>
                </c:pt>
                <c:pt idx="7">
                  <c:v>Durchlaufende Beiträge</c:v>
                </c:pt>
                <c:pt idx="8">
                  <c:v>Einlagen in Spezialfinanzierungen</c:v>
                </c:pt>
                <c:pt idx="9">
                  <c:v>Interne Verrechnungen</c:v>
                </c:pt>
              </c:strCache>
            </c:strRef>
          </c:cat>
          <c:val>
            <c:numRef>
              <c:f>'Voranschlag 2009'!$G$76:$G$85</c:f>
              <c:numCache>
                <c:ptCount val="10"/>
                <c:pt idx="0">
                  <c:v>669420</c:v>
                </c:pt>
                <c:pt idx="1">
                  <c:v>706810</c:v>
                </c:pt>
                <c:pt idx="2">
                  <c:v>97100</c:v>
                </c:pt>
                <c:pt idx="3">
                  <c:v>364200</c:v>
                </c:pt>
                <c:pt idx="4">
                  <c:v>0</c:v>
                </c:pt>
                <c:pt idx="5">
                  <c:v>728830</c:v>
                </c:pt>
                <c:pt idx="6">
                  <c:v>588590</c:v>
                </c:pt>
                <c:pt idx="7">
                  <c:v>0</c:v>
                </c:pt>
                <c:pt idx="8">
                  <c:v>188230</c:v>
                </c:pt>
                <c:pt idx="9">
                  <c:v>339540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360"/>
      <c:depthPercent val="100"/>
      <c:rAngAx val="1"/>
    </c:view3D>
    <c:plotArea>
      <c:layout>
        <c:manualLayout>
          <c:xMode val="edge"/>
          <c:yMode val="edge"/>
          <c:x val="0.00275"/>
          <c:y val="0.04775"/>
          <c:w val="0.99525"/>
          <c:h val="0.91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Vorbericht!$A$397</c:f>
              <c:strCache>
                <c:ptCount val="1"/>
                <c:pt idx="0">
                  <c:v>Selbstfinanzierungsgrad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Vorbericht!$G$451:$L$451</c:f>
              <c:strCache/>
            </c:strRef>
          </c:cat>
          <c:val>
            <c:numRef>
              <c:f>Vorbericht!$G$452:$L$452</c:f>
              <c:numCache/>
            </c:numRef>
          </c:val>
          <c:shape val="box"/>
        </c:ser>
        <c:shape val="box"/>
        <c:axId val="57394651"/>
        <c:axId val="46789812"/>
      </c:bar3DChart>
      <c:catAx>
        <c:axId val="5739465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789812"/>
        <c:crosses val="autoZero"/>
        <c:auto val="1"/>
        <c:lblOffset val="100"/>
        <c:noMultiLvlLbl val="0"/>
      </c:catAx>
      <c:valAx>
        <c:axId val="4678981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739465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Selbstfinanzierungsgrad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Vorbericht!$A$397</c:f>
              <c:strCache>
                <c:ptCount val="1"/>
                <c:pt idx="0">
                  <c:v>Selbstfinanzierungsgrad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Vorbericht!$G$398:$K$398</c:f>
              <c:numCache/>
            </c:numRef>
          </c:cat>
          <c:val>
            <c:numRef>
              <c:f>Vorbericht!$G$399:$K$399</c:f>
              <c:numCache/>
            </c:numRef>
          </c:val>
          <c:shape val="box"/>
        </c:ser>
        <c:shape val="box"/>
        <c:axId val="2464261"/>
        <c:axId val="22178350"/>
      </c:bar3DChart>
      <c:catAx>
        <c:axId val="246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178350"/>
        <c:crosses val="autoZero"/>
        <c:auto val="1"/>
        <c:lblOffset val="100"/>
        <c:noMultiLvlLbl val="0"/>
      </c:catAx>
      <c:valAx>
        <c:axId val="22178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42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Selbstfinanzierungsanteil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Vorbericht!#REF!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Vorbericht!#REF!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Vorbericht!#REF!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5387423"/>
        <c:axId val="51615896"/>
      </c:bar3DChart>
      <c:catAx>
        <c:axId val="6538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615896"/>
        <c:crosses val="autoZero"/>
        <c:auto val="1"/>
        <c:lblOffset val="100"/>
        <c:noMultiLvlLbl val="0"/>
      </c:catAx>
      <c:valAx>
        <c:axId val="51615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874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Zinsbelastungsanteil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Vorbericht!#REF!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Vorbericht!#REF!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Vorbericht!#REF!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1889881"/>
        <c:axId val="20138018"/>
      </c:bar3DChart>
      <c:catAx>
        <c:axId val="61889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0138018"/>
        <c:crosses val="autoZero"/>
        <c:auto val="1"/>
        <c:lblOffset val="100"/>
        <c:noMultiLvlLbl val="0"/>
      </c:catAx>
      <c:valAx>
        <c:axId val="20138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898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Kapitaldienstanteil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Vorbericht!$A$450</c:f>
              <c:strCache>
                <c:ptCount val="1"/>
                <c:pt idx="0">
                  <c:v>Kapitaldienstanteil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Vorbericht!#REF!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Vorbericht!#REF!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7024435"/>
        <c:axId val="20566732"/>
      </c:bar3DChart>
      <c:catAx>
        <c:axId val="4702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566732"/>
        <c:crosses val="autoZero"/>
        <c:auto val="1"/>
        <c:lblOffset val="100"/>
        <c:noMultiLvlLbl val="0"/>
      </c:catAx>
      <c:valAx>
        <c:axId val="20566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24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250"/>
      <c:depthPercent val="100"/>
      <c:rAngAx val="1"/>
    </c:view3D>
    <c:plotArea>
      <c:layout>
        <c:manualLayout>
          <c:xMode val="edge"/>
          <c:yMode val="edge"/>
          <c:x val="0.36"/>
          <c:y val="0.24925"/>
          <c:w val="0.2795"/>
          <c:h val="0.38325"/>
        </c:manualLayout>
      </c:layout>
      <c:pie3D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'Voranschlag 2009'!$B$88:$B$97</c:f>
              <c:strCache>
                <c:ptCount val="10"/>
                <c:pt idx="0">
                  <c:v>Steuern</c:v>
                </c:pt>
                <c:pt idx="1">
                  <c:v>Regalien und Konzessionen</c:v>
                </c:pt>
                <c:pt idx="2">
                  <c:v>Vermögenserträge</c:v>
                </c:pt>
                <c:pt idx="3">
                  <c:v>Entgelte</c:v>
                </c:pt>
                <c:pt idx="4">
                  <c:v>Anteile und Beiträge ohne Zweckbindung</c:v>
                </c:pt>
                <c:pt idx="5">
                  <c:v>Rückerstattungen von Gemeinwesen</c:v>
                </c:pt>
                <c:pt idx="6">
                  <c:v>Beiträge</c:v>
                </c:pt>
                <c:pt idx="7">
                  <c:v>Durchlaufende Beiträge</c:v>
                </c:pt>
                <c:pt idx="8">
                  <c:v>Entnahmen aus Spezialfinanzierungen</c:v>
                </c:pt>
                <c:pt idx="9">
                  <c:v>Interne Verrechnungen</c:v>
                </c:pt>
              </c:strCache>
            </c:strRef>
          </c:cat>
          <c:val>
            <c:numRef>
              <c:f>'Voranschlag 2009'!$G$88:$G$97</c:f>
              <c:numCache>
                <c:ptCount val="10"/>
                <c:pt idx="0">
                  <c:v>1827500</c:v>
                </c:pt>
                <c:pt idx="1">
                  <c:v>48000</c:v>
                </c:pt>
                <c:pt idx="2">
                  <c:v>183340</c:v>
                </c:pt>
                <c:pt idx="3">
                  <c:v>507600</c:v>
                </c:pt>
                <c:pt idx="4">
                  <c:v>320000</c:v>
                </c:pt>
                <c:pt idx="5">
                  <c:v>88200</c:v>
                </c:pt>
                <c:pt idx="6">
                  <c:v>167260</c:v>
                </c:pt>
                <c:pt idx="7">
                  <c:v>0</c:v>
                </c:pt>
                <c:pt idx="8">
                  <c:v>106470</c:v>
                </c:pt>
                <c:pt idx="9">
                  <c:v>339540</c:v>
                </c:pt>
              </c:numCache>
            </c:numRef>
          </c:val>
        </c:ser>
        <c:ser>
          <c:idx val="1"/>
          <c:order val="1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'Voranschlag 2009'!$B$88:$B$97</c:f>
              <c:strCache>
                <c:ptCount val="10"/>
                <c:pt idx="0">
                  <c:v>Steuern</c:v>
                </c:pt>
                <c:pt idx="1">
                  <c:v>Regalien und Konzessionen</c:v>
                </c:pt>
                <c:pt idx="2">
                  <c:v>Vermögenserträge</c:v>
                </c:pt>
                <c:pt idx="3">
                  <c:v>Entgelte</c:v>
                </c:pt>
                <c:pt idx="4">
                  <c:v>Anteile und Beiträge ohne Zweckbindung</c:v>
                </c:pt>
                <c:pt idx="5">
                  <c:v>Rückerstattungen von Gemeinwesen</c:v>
                </c:pt>
                <c:pt idx="6">
                  <c:v>Beiträge</c:v>
                </c:pt>
                <c:pt idx="7">
                  <c:v>Durchlaufende Beiträge</c:v>
                </c:pt>
                <c:pt idx="8">
                  <c:v>Entnahmen aus Spezialfinanzierungen</c:v>
                </c:pt>
                <c:pt idx="9">
                  <c:v>Interne Verrechnungen</c:v>
                </c:pt>
              </c:strCache>
            </c:strRef>
          </c:cat>
          <c:val>
            <c:numRef>
              <c:f>'Voranschlag 2009'!$D$76:$D$85</c:f>
              <c:numCache>
                <c:ptCount val="10"/>
              </c:numCache>
            </c:numRef>
          </c:val>
        </c:ser>
        <c:ser>
          <c:idx val="2"/>
          <c:order val="2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'Voranschlag 2009'!$B$88:$B$97</c:f>
              <c:strCache>
                <c:ptCount val="10"/>
                <c:pt idx="0">
                  <c:v>Steuern</c:v>
                </c:pt>
                <c:pt idx="1">
                  <c:v>Regalien und Konzessionen</c:v>
                </c:pt>
                <c:pt idx="2">
                  <c:v>Vermögenserträge</c:v>
                </c:pt>
                <c:pt idx="3">
                  <c:v>Entgelte</c:v>
                </c:pt>
                <c:pt idx="4">
                  <c:v>Anteile und Beiträge ohne Zweckbindung</c:v>
                </c:pt>
                <c:pt idx="5">
                  <c:v>Rückerstattungen von Gemeinwesen</c:v>
                </c:pt>
                <c:pt idx="6">
                  <c:v>Beiträge</c:v>
                </c:pt>
                <c:pt idx="7">
                  <c:v>Durchlaufende Beiträge</c:v>
                </c:pt>
                <c:pt idx="8">
                  <c:v>Entnahmen aus Spezialfinanzierungen</c:v>
                </c:pt>
                <c:pt idx="9">
                  <c:v>Interne Verrechnungen</c:v>
                </c:pt>
              </c:strCache>
            </c:strRef>
          </c:cat>
          <c:val>
            <c:numRef>
              <c:f>'Voranschlag 2009'!$E$76:$E$85</c:f>
              <c:numCache>
                <c:ptCount val="10"/>
              </c:numCache>
            </c:numRef>
          </c:val>
        </c:ser>
        <c:ser>
          <c:idx val="3"/>
          <c:order val="3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'Voranschlag 2009'!$B$88:$B$97</c:f>
              <c:strCache>
                <c:ptCount val="10"/>
                <c:pt idx="0">
                  <c:v>Steuern</c:v>
                </c:pt>
                <c:pt idx="1">
                  <c:v>Regalien und Konzessionen</c:v>
                </c:pt>
                <c:pt idx="2">
                  <c:v>Vermögenserträge</c:v>
                </c:pt>
                <c:pt idx="3">
                  <c:v>Entgelte</c:v>
                </c:pt>
                <c:pt idx="4">
                  <c:v>Anteile und Beiträge ohne Zweckbindung</c:v>
                </c:pt>
                <c:pt idx="5">
                  <c:v>Rückerstattungen von Gemeinwesen</c:v>
                </c:pt>
                <c:pt idx="6">
                  <c:v>Beiträge</c:v>
                </c:pt>
                <c:pt idx="7">
                  <c:v>Durchlaufende Beiträge</c:v>
                </c:pt>
                <c:pt idx="8">
                  <c:v>Entnahmen aus Spezialfinanzierungen</c:v>
                </c:pt>
                <c:pt idx="9">
                  <c:v>Interne Verrechnungen</c:v>
                </c:pt>
              </c:strCache>
            </c:strRef>
          </c:cat>
          <c:val>
            <c:numRef>
              <c:f>'Voranschlag 2009'!$F$76:$F$85</c:f>
              <c:numCache>
                <c:ptCount val="10"/>
              </c:numCache>
            </c:numRef>
          </c:val>
        </c:ser>
        <c:ser>
          <c:idx val="4"/>
          <c:order val="4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'Voranschlag 2009'!$B$88:$B$97</c:f>
              <c:strCache>
                <c:ptCount val="10"/>
                <c:pt idx="0">
                  <c:v>Steuern</c:v>
                </c:pt>
                <c:pt idx="1">
                  <c:v>Regalien und Konzessionen</c:v>
                </c:pt>
                <c:pt idx="2">
                  <c:v>Vermögenserträge</c:v>
                </c:pt>
                <c:pt idx="3">
                  <c:v>Entgelte</c:v>
                </c:pt>
                <c:pt idx="4">
                  <c:v>Anteile und Beiträge ohne Zweckbindung</c:v>
                </c:pt>
                <c:pt idx="5">
                  <c:v>Rückerstattungen von Gemeinwesen</c:v>
                </c:pt>
                <c:pt idx="6">
                  <c:v>Beiträge</c:v>
                </c:pt>
                <c:pt idx="7">
                  <c:v>Durchlaufende Beiträge</c:v>
                </c:pt>
                <c:pt idx="8">
                  <c:v>Entnahmen aus Spezialfinanzierungen</c:v>
                </c:pt>
                <c:pt idx="9">
                  <c:v>Interne Verrechnungen</c:v>
                </c:pt>
              </c:strCache>
            </c:strRef>
          </c:cat>
          <c:val>
            <c:numRef>
              <c:f>'Voranschlag 2009'!$G$76:$G$85</c:f>
              <c:numCache>
                <c:ptCount val="10"/>
                <c:pt idx="0">
                  <c:v>669420</c:v>
                </c:pt>
                <c:pt idx="1">
                  <c:v>706810</c:v>
                </c:pt>
                <c:pt idx="2">
                  <c:v>97100</c:v>
                </c:pt>
                <c:pt idx="3">
                  <c:v>364200</c:v>
                </c:pt>
                <c:pt idx="4">
                  <c:v>0</c:v>
                </c:pt>
                <c:pt idx="5">
                  <c:v>728830</c:v>
                </c:pt>
                <c:pt idx="6">
                  <c:v>588590</c:v>
                </c:pt>
                <c:pt idx="7">
                  <c:v>0</c:v>
                </c:pt>
                <c:pt idx="8">
                  <c:v>188230</c:v>
                </c:pt>
                <c:pt idx="9">
                  <c:v>339540</c:v>
                </c:pt>
              </c:numCache>
            </c:numRef>
          </c:val>
        </c:ser>
        <c:firstSliceAng val="2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360"/>
      <c:depthPercent val="100"/>
      <c:rAngAx val="1"/>
    </c:view3D>
    <c:plotArea>
      <c:layout>
        <c:manualLayout>
          <c:xMode val="edge"/>
          <c:yMode val="edge"/>
          <c:x val="0.003"/>
          <c:y val="0.043"/>
          <c:w val="0.9955"/>
          <c:h val="0.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Vorbericht!$A$397</c:f>
              <c:strCache>
                <c:ptCount val="1"/>
                <c:pt idx="0">
                  <c:v>Selbstfinanzierungsgrad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Vorbericht!$G$398:$L$398</c:f>
              <c:strCache/>
            </c:strRef>
          </c:cat>
          <c:val>
            <c:numRef>
              <c:f>Vorbericht!$G$399:$L$399</c:f>
              <c:numCache/>
            </c:numRef>
          </c:val>
          <c:shape val="box"/>
        </c:ser>
        <c:shape val="box"/>
        <c:axId val="50882861"/>
        <c:axId val="55292566"/>
      </c:bar3DChart>
      <c:catAx>
        <c:axId val="5088286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292566"/>
        <c:crosses val="autoZero"/>
        <c:auto val="1"/>
        <c:lblOffset val="100"/>
        <c:noMultiLvlLbl val="0"/>
      </c:catAx>
      <c:valAx>
        <c:axId val="5529256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088286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360"/>
      <c:depthPercent val="100"/>
      <c:rAngAx val="1"/>
    </c:view3D>
    <c:plotArea>
      <c:layout>
        <c:manualLayout>
          <c:xMode val="edge"/>
          <c:yMode val="edge"/>
          <c:x val="0"/>
          <c:y val="0.04275"/>
          <c:w val="0.99375"/>
          <c:h val="0.90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Vorbericht!$A$397</c:f>
              <c:strCache>
                <c:ptCount val="1"/>
                <c:pt idx="0">
                  <c:v>Selbstfinanzierungsgrad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Vorbericht!$G$416:$L$416</c:f>
              <c:strCache/>
            </c:strRef>
          </c:cat>
          <c:val>
            <c:numRef>
              <c:f>Vorbericht!$G$417:$L$417</c:f>
              <c:numCache/>
            </c:numRef>
          </c:val>
          <c:shape val="box"/>
        </c:ser>
        <c:shape val="box"/>
        <c:axId val="27871047"/>
        <c:axId val="49512832"/>
      </c:bar3DChart>
      <c:catAx>
        <c:axId val="2787104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512832"/>
        <c:crosses val="autoZero"/>
        <c:auto val="1"/>
        <c:lblOffset val="100"/>
        <c:noMultiLvlLbl val="0"/>
      </c:catAx>
      <c:valAx>
        <c:axId val="4951283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787104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360"/>
      <c:depthPercent val="100"/>
      <c:rAngAx val="1"/>
    </c:view3D>
    <c:plotArea>
      <c:layout>
        <c:manualLayout>
          <c:xMode val="edge"/>
          <c:yMode val="edge"/>
          <c:x val="0"/>
          <c:y val="0.04275"/>
          <c:w val="0.99375"/>
          <c:h val="0.90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Vorbericht!$A$397</c:f>
              <c:strCache>
                <c:ptCount val="1"/>
                <c:pt idx="0">
                  <c:v>Selbstfinanzierungsgrad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Vorbericht!$G$433:$L$433</c:f>
              <c:strCache/>
            </c:strRef>
          </c:cat>
          <c:val>
            <c:numRef>
              <c:f>Vorbericht!$G$434:$L$434</c:f>
              <c:numCache/>
            </c:numRef>
          </c:val>
          <c:shape val="box"/>
        </c:ser>
        <c:shape val="box"/>
        <c:axId val="42962305"/>
        <c:axId val="51116426"/>
      </c:bar3DChart>
      <c:catAx>
        <c:axId val="4296230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116426"/>
        <c:crosses val="autoZero"/>
        <c:auto val="1"/>
        <c:lblOffset val="100"/>
        <c:noMultiLvlLbl val="0"/>
      </c:catAx>
      <c:valAx>
        <c:axId val="51116426"/>
        <c:scaling>
          <c:orientation val="minMax"/>
        </c:scaling>
        <c:axPos val="l"/>
        <c:delete val="0"/>
        <c:numFmt formatCode="0.0%" sourceLinked="0"/>
        <c:majorTickMark val="out"/>
        <c:minorTickMark val="none"/>
        <c:tickLblPos val="nextTo"/>
        <c:crossAx val="4296230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152400</xdr:rowOff>
    </xdr:from>
    <xdr:to>
      <xdr:col>10</xdr:col>
      <xdr:colOff>342900</xdr:colOff>
      <xdr:row>21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6675" y="2819400"/>
          <a:ext cx="8143875" cy="828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5400" kern="10" spc="0">
              <a:ln w="9525" cmpd="sng">
                <a:noFill/>
              </a:ln>
              <a:solidFill>
                <a:srgbClr val="FFFFFF"/>
              </a:solidFill>
              <a:latin typeface="Tahoma"/>
              <a:cs typeface="Tahoma"/>
            </a:rPr>
            <a:t>Finanzplan 2002 - 2006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10</xdr:col>
      <xdr:colOff>0</xdr:colOff>
      <xdr:row>33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324600" y="4286250"/>
          <a:ext cx="1543050" cy="158115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152400</xdr:rowOff>
    </xdr:from>
    <xdr:to>
      <xdr:col>10</xdr:col>
      <xdr:colOff>885825</xdr:colOff>
      <xdr:row>23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9525" y="2819400"/>
          <a:ext cx="8743950" cy="12954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17</xdr:row>
      <xdr:rowOff>85725</xdr:rowOff>
    </xdr:from>
    <xdr:to>
      <xdr:col>10</xdr:col>
      <xdr:colOff>600075</xdr:colOff>
      <xdr:row>22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71450" y="3076575"/>
          <a:ext cx="8296275" cy="838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FF"/>
              </a:solidFill>
              <a:latin typeface="Arial Black"/>
              <a:cs typeface="Arial Black"/>
            </a:rPr>
            <a:t>Voranschlag 2009</a:t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10</xdr:col>
      <xdr:colOff>0</xdr:colOff>
      <xdr:row>15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324600" y="1390650"/>
          <a:ext cx="1543050" cy="127635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9</xdr:col>
      <xdr:colOff>552450</xdr:colOff>
      <xdr:row>6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1076325" cy="1266825"/>
        </a:xfrm>
        <a:prstGeom prst="rect">
          <a:avLst/>
        </a:prstGeom>
        <a:solidFill>
          <a:srgbClr val="80808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0</xdr:colOff>
      <xdr:row>0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8575" y="0"/>
          <a:ext cx="6172200" cy="9525"/>
        </a:xfrm>
        <a:prstGeom prst="line">
          <a:avLst/>
        </a:prstGeom>
        <a:solidFill>
          <a:srgbClr val="FFFFFF"/>
        </a:solidFill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0</xdr:colOff>
      <xdr:row>0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8575" y="0"/>
          <a:ext cx="6172200" cy="9525"/>
        </a:xfrm>
        <a:prstGeom prst="line">
          <a:avLst/>
        </a:prstGeom>
        <a:solidFill>
          <a:srgbClr val="FFFFFF"/>
        </a:solidFill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0</xdr:colOff>
      <xdr:row>0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8575" y="0"/>
          <a:ext cx="6257925" cy="9525"/>
        </a:xfrm>
        <a:prstGeom prst="line">
          <a:avLst/>
        </a:prstGeom>
        <a:solidFill>
          <a:srgbClr val="FFFFFF"/>
        </a:solidFill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152400</xdr:rowOff>
    </xdr:from>
    <xdr:to>
      <xdr:col>11</xdr:col>
      <xdr:colOff>742950</xdr:colOff>
      <xdr:row>80</xdr:row>
      <xdr:rowOff>114300</xdr:rowOff>
    </xdr:to>
    <xdr:graphicFrame>
      <xdr:nvGraphicFramePr>
        <xdr:cNvPr id="1" name="Chart 39"/>
        <xdr:cNvGraphicFramePr/>
      </xdr:nvGraphicFramePr>
      <xdr:xfrm>
        <a:off x="0" y="8858250"/>
        <a:ext cx="95250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472</xdr:row>
      <xdr:rowOff>0</xdr:rowOff>
    </xdr:from>
    <xdr:to>
      <xdr:col>6</xdr:col>
      <xdr:colOff>28575</xdr:colOff>
      <xdr:row>472</xdr:row>
      <xdr:rowOff>0</xdr:rowOff>
    </xdr:to>
    <xdr:graphicFrame>
      <xdr:nvGraphicFramePr>
        <xdr:cNvPr id="2" name="Chart 60"/>
        <xdr:cNvGraphicFramePr/>
      </xdr:nvGraphicFramePr>
      <xdr:xfrm>
        <a:off x="0" y="70551675"/>
        <a:ext cx="4429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472</xdr:row>
      <xdr:rowOff>0</xdr:rowOff>
    </xdr:from>
    <xdr:to>
      <xdr:col>11</xdr:col>
      <xdr:colOff>762000</xdr:colOff>
      <xdr:row>472</xdr:row>
      <xdr:rowOff>0</xdr:rowOff>
    </xdr:to>
    <xdr:graphicFrame>
      <xdr:nvGraphicFramePr>
        <xdr:cNvPr id="3" name="Chart 61"/>
        <xdr:cNvGraphicFramePr/>
      </xdr:nvGraphicFramePr>
      <xdr:xfrm>
        <a:off x="4429125" y="70551675"/>
        <a:ext cx="5114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472</xdr:row>
      <xdr:rowOff>0</xdr:rowOff>
    </xdr:from>
    <xdr:to>
      <xdr:col>6</xdr:col>
      <xdr:colOff>28575</xdr:colOff>
      <xdr:row>472</xdr:row>
      <xdr:rowOff>0</xdr:rowOff>
    </xdr:to>
    <xdr:graphicFrame>
      <xdr:nvGraphicFramePr>
        <xdr:cNvPr id="4" name="Chart 63"/>
        <xdr:cNvGraphicFramePr/>
      </xdr:nvGraphicFramePr>
      <xdr:xfrm>
        <a:off x="0" y="70551675"/>
        <a:ext cx="4429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28575</xdr:colOff>
      <xdr:row>472</xdr:row>
      <xdr:rowOff>0</xdr:rowOff>
    </xdr:from>
    <xdr:to>
      <xdr:col>12</xdr:col>
      <xdr:colOff>0</xdr:colOff>
      <xdr:row>472</xdr:row>
      <xdr:rowOff>0</xdr:rowOff>
    </xdr:to>
    <xdr:graphicFrame>
      <xdr:nvGraphicFramePr>
        <xdr:cNvPr id="5" name="Chart 64"/>
        <xdr:cNvGraphicFramePr/>
      </xdr:nvGraphicFramePr>
      <xdr:xfrm>
        <a:off x="4429125" y="70551675"/>
        <a:ext cx="5172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193</xdr:row>
      <xdr:rowOff>38100</xdr:rowOff>
    </xdr:from>
    <xdr:to>
      <xdr:col>12</xdr:col>
      <xdr:colOff>38100</xdr:colOff>
      <xdr:row>215</xdr:row>
      <xdr:rowOff>38100</xdr:rowOff>
    </xdr:to>
    <xdr:graphicFrame>
      <xdr:nvGraphicFramePr>
        <xdr:cNvPr id="6" name="Chart 136"/>
        <xdr:cNvGraphicFramePr/>
      </xdr:nvGraphicFramePr>
      <xdr:xfrm>
        <a:off x="85725" y="28298775"/>
        <a:ext cx="9553575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400</xdr:row>
      <xdr:rowOff>0</xdr:rowOff>
    </xdr:from>
    <xdr:to>
      <xdr:col>11</xdr:col>
      <xdr:colOff>742950</xdr:colOff>
      <xdr:row>410</xdr:row>
      <xdr:rowOff>152400</xdr:rowOff>
    </xdr:to>
    <xdr:graphicFrame>
      <xdr:nvGraphicFramePr>
        <xdr:cNvPr id="7" name="Chart 140"/>
        <xdr:cNvGraphicFramePr/>
      </xdr:nvGraphicFramePr>
      <xdr:xfrm>
        <a:off x="4400550" y="58988325"/>
        <a:ext cx="5124450" cy="1724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418</xdr:row>
      <xdr:rowOff>0</xdr:rowOff>
    </xdr:from>
    <xdr:to>
      <xdr:col>11</xdr:col>
      <xdr:colOff>742950</xdr:colOff>
      <xdr:row>428</xdr:row>
      <xdr:rowOff>152400</xdr:rowOff>
    </xdr:to>
    <xdr:graphicFrame>
      <xdr:nvGraphicFramePr>
        <xdr:cNvPr id="8" name="Chart 143"/>
        <xdr:cNvGraphicFramePr/>
      </xdr:nvGraphicFramePr>
      <xdr:xfrm>
        <a:off x="4400550" y="61807725"/>
        <a:ext cx="5124450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435</xdr:row>
      <xdr:rowOff>0</xdr:rowOff>
    </xdr:from>
    <xdr:to>
      <xdr:col>11</xdr:col>
      <xdr:colOff>742950</xdr:colOff>
      <xdr:row>445</xdr:row>
      <xdr:rowOff>152400</xdr:rowOff>
    </xdr:to>
    <xdr:graphicFrame>
      <xdr:nvGraphicFramePr>
        <xdr:cNvPr id="9" name="Chart 149"/>
        <xdr:cNvGraphicFramePr/>
      </xdr:nvGraphicFramePr>
      <xdr:xfrm>
        <a:off x="4400550" y="64560450"/>
        <a:ext cx="5124450" cy="1771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453</xdr:row>
      <xdr:rowOff>0</xdr:rowOff>
    </xdr:from>
    <xdr:to>
      <xdr:col>11</xdr:col>
      <xdr:colOff>742950</xdr:colOff>
      <xdr:row>463</xdr:row>
      <xdr:rowOff>152400</xdr:rowOff>
    </xdr:to>
    <xdr:graphicFrame>
      <xdr:nvGraphicFramePr>
        <xdr:cNvPr id="10" name="Chart 155"/>
        <xdr:cNvGraphicFramePr/>
      </xdr:nvGraphicFramePr>
      <xdr:xfrm>
        <a:off x="4400550" y="67475100"/>
        <a:ext cx="5124450" cy="1771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561975</xdr:colOff>
      <xdr:row>19</xdr:row>
      <xdr:rowOff>9525</xdr:rowOff>
    </xdr:from>
    <xdr:to>
      <xdr:col>7</xdr:col>
      <xdr:colOff>638175</xdr:colOff>
      <xdr:row>30</xdr:row>
      <xdr:rowOff>19050</xdr:rowOff>
    </xdr:to>
    <xdr:sp>
      <xdr:nvSpPr>
        <xdr:cNvPr id="11" name="AutoShape 180"/>
        <xdr:cNvSpPr>
          <a:spLocks/>
        </xdr:cNvSpPr>
      </xdr:nvSpPr>
      <xdr:spPr>
        <a:xfrm>
          <a:off x="5781675" y="2743200"/>
          <a:ext cx="76200" cy="1790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orbericht%20Voranschlag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sdaten"/>
      <sheetName val="Voranschlag aktuell"/>
      <sheetName val="Voranschlag Vorjahr"/>
      <sheetName val="Rechnung Vorjahr"/>
      <sheetName val="Vorbericht"/>
    </sheetNames>
    <sheetDataSet>
      <sheetData sheetId="0">
        <row r="3">
          <cell r="B3" t="str">
            <v>Lauenen</v>
          </cell>
        </row>
        <row r="4">
          <cell r="B4" t="str">
            <v>Einwohnergemeinde</v>
          </cell>
        </row>
        <row r="5">
          <cell r="B5" t="str">
            <v>Saanen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3:K35"/>
  <sheetViews>
    <sheetView workbookViewId="0" topLeftCell="A1">
      <selection activeCell="F31" sqref="F31"/>
    </sheetView>
  </sheetViews>
  <sheetFormatPr defaultColWidth="11.421875" defaultRowHeight="12.75"/>
  <cols>
    <col min="1" max="1" width="14.57421875" style="373" customWidth="1"/>
    <col min="2" max="7" width="11.421875" style="373" customWidth="1"/>
    <col min="8" max="8" width="11.7109375" style="373" bestFit="1" customWidth="1"/>
    <col min="9" max="9" width="11.421875" style="373" customWidth="1"/>
    <col min="10" max="10" width="11.7109375" style="373" bestFit="1" customWidth="1"/>
    <col min="11" max="11" width="14.140625" style="373" customWidth="1"/>
    <col min="12" max="16384" width="11.421875" style="373" customWidth="1"/>
  </cols>
  <sheetData>
    <row r="1" ht="2.25" customHeight="1"/>
    <row r="2" ht="12.75"/>
    <row r="3" s="375" customFormat="1" ht="37.5">
      <c r="A3" s="374" t="s">
        <v>268</v>
      </c>
    </row>
    <row r="4" spans="1:11" s="377" customFormat="1" ht="25.5">
      <c r="A4" s="376"/>
      <c r="B4" s="375"/>
      <c r="C4" s="375"/>
      <c r="D4" s="375"/>
      <c r="E4" s="375"/>
      <c r="F4" s="375"/>
      <c r="G4" s="375"/>
      <c r="H4" s="375"/>
      <c r="I4" s="375"/>
      <c r="J4" s="375"/>
      <c r="K4" s="375"/>
    </row>
    <row r="5" spans="1:6" ht="4.5" customHeight="1">
      <c r="A5" s="378"/>
      <c r="B5" s="378"/>
      <c r="C5" s="378"/>
      <c r="D5" s="378"/>
      <c r="E5" s="378"/>
      <c r="F5" s="378"/>
    </row>
    <row r="6" ht="12.75"/>
    <row r="7" ht="12.75">
      <c r="A7" s="379"/>
    </row>
    <row r="8" ht="12.75" customHeight="1">
      <c r="A8" s="379"/>
    </row>
    <row r="9" ht="12.75" customHeight="1">
      <c r="A9" s="379"/>
    </row>
    <row r="10" ht="12.75" customHeight="1">
      <c r="A10" s="379"/>
    </row>
    <row r="11" spans="1:3" ht="12.75" customHeight="1">
      <c r="A11" s="380"/>
      <c r="C11" s="240"/>
    </row>
    <row r="12" spans="1:3" ht="12.75" customHeight="1">
      <c r="A12" s="380"/>
      <c r="C12" s="240"/>
    </row>
    <row r="13" spans="1:3" ht="12.75" customHeight="1">
      <c r="A13" s="381"/>
      <c r="C13" s="240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spans="6:10" ht="12.75" customHeight="1">
      <c r="F21" s="382"/>
      <c r="H21" s="383"/>
      <c r="I21" s="384"/>
      <c r="J21" s="383"/>
    </row>
    <row r="22" spans="6:10" ht="12.75" customHeight="1">
      <c r="F22" s="382"/>
      <c r="H22" s="383"/>
      <c r="I22" s="384"/>
      <c r="J22" s="383"/>
    </row>
    <row r="23" ht="12.75" customHeight="1"/>
    <row r="24" ht="12.75" customHeight="1"/>
    <row r="25" ht="12.75" customHeight="1"/>
    <row r="26" spans="1:10" s="387" customFormat="1" ht="12.75" customHeight="1">
      <c r="A26" s="385"/>
      <c r="B26" s="386"/>
      <c r="C26" s="386"/>
      <c r="D26" s="386"/>
      <c r="E26" s="386"/>
      <c r="F26" s="386"/>
      <c r="G26" s="386"/>
      <c r="H26" s="386"/>
      <c r="I26" s="386"/>
      <c r="J26" s="386"/>
    </row>
    <row r="27" spans="1:10" s="387" customFormat="1" ht="12.75" customHeight="1">
      <c r="A27" s="386"/>
      <c r="B27" s="386"/>
      <c r="C27" s="386"/>
      <c r="D27" s="386"/>
      <c r="E27" s="386"/>
      <c r="F27" s="386"/>
      <c r="G27" s="386"/>
      <c r="H27" s="386"/>
      <c r="I27" s="386"/>
      <c r="J27" s="386"/>
    </row>
    <row r="28" spans="1:10" s="388" customFormat="1" ht="20.25">
      <c r="A28" s="468"/>
      <c r="B28" s="468"/>
      <c r="C28" s="468"/>
      <c r="D28" s="468"/>
      <c r="E28" s="468"/>
      <c r="F28" s="468"/>
      <c r="G28" s="468"/>
      <c r="H28" s="468"/>
      <c r="I28" s="385"/>
      <c r="J28" s="385"/>
    </row>
    <row r="29" spans="1:10" s="387" customFormat="1" ht="15.75">
      <c r="A29" s="385"/>
      <c r="B29" s="385"/>
      <c r="C29" s="385"/>
      <c r="D29" s="386"/>
      <c r="E29" s="385"/>
      <c r="F29" s="386"/>
      <c r="G29" s="386"/>
      <c r="H29" s="386"/>
      <c r="I29" s="386"/>
      <c r="J29" s="386"/>
    </row>
    <row r="30" spans="1:10" s="387" customFormat="1" ht="15.75">
      <c r="A30" s="385"/>
      <c r="B30" s="388"/>
      <c r="C30" s="385"/>
      <c r="D30" s="386"/>
      <c r="E30" s="386"/>
      <c r="F30" s="386"/>
      <c r="G30" s="386"/>
      <c r="H30" s="386"/>
      <c r="I30" s="386"/>
      <c r="J30" s="386"/>
    </row>
    <row r="31" spans="1:10" s="387" customFormat="1" ht="15.75">
      <c r="A31" s="385"/>
      <c r="B31" s="388"/>
      <c r="C31" s="386"/>
      <c r="D31" s="386"/>
      <c r="E31" s="386"/>
      <c r="F31" s="386"/>
      <c r="G31" s="386"/>
      <c r="H31" s="386"/>
      <c r="I31" s="386"/>
      <c r="J31" s="386"/>
    </row>
    <row r="32" spans="1:10" s="387" customFormat="1" ht="15.75">
      <c r="A32" s="389"/>
      <c r="B32" s="385"/>
      <c r="C32" s="386"/>
      <c r="D32" s="386"/>
      <c r="E32" s="386"/>
      <c r="F32" s="386"/>
      <c r="G32" s="386"/>
      <c r="H32" s="386"/>
      <c r="I32" s="386"/>
      <c r="J32" s="386"/>
    </row>
    <row r="33" spans="1:10" ht="15.75">
      <c r="A33" s="389"/>
      <c r="B33" s="385"/>
      <c r="C33" s="378"/>
      <c r="D33" s="378"/>
      <c r="E33" s="378"/>
      <c r="F33" s="378"/>
      <c r="G33" s="378"/>
      <c r="H33" s="378"/>
      <c r="I33" s="378"/>
      <c r="J33" s="378"/>
    </row>
    <row r="34" spans="1:10" ht="18">
      <c r="A34" s="390"/>
      <c r="B34" s="378"/>
      <c r="C34" s="378"/>
      <c r="D34" s="378"/>
      <c r="E34" s="378"/>
      <c r="F34" s="378"/>
      <c r="G34" s="378"/>
      <c r="H34" s="378"/>
      <c r="I34" s="378"/>
      <c r="J34" s="378"/>
    </row>
    <row r="35" ht="12.75" customHeight="1">
      <c r="A35" s="379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mergeCells count="1">
    <mergeCell ref="A28:H28"/>
  </mergeCells>
  <printOptions/>
  <pageMargins left="0.7874015748031497" right="0.46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B21" sqref="B21"/>
    </sheetView>
  </sheetViews>
  <sheetFormatPr defaultColWidth="11.421875" defaultRowHeight="12.75"/>
  <cols>
    <col min="1" max="1" width="90.00390625" style="9" bestFit="1" customWidth="1"/>
    <col min="2" max="2" width="24.7109375" style="12" bestFit="1" customWidth="1"/>
    <col min="3" max="16384" width="11.421875" style="9" customWidth="1"/>
  </cols>
  <sheetData>
    <row r="1" ht="30">
      <c r="A1" s="8" t="s">
        <v>103</v>
      </c>
    </row>
    <row r="3" spans="1:2" ht="15.75">
      <c r="A3" s="10" t="s">
        <v>116</v>
      </c>
      <c r="B3" s="181" t="s">
        <v>156</v>
      </c>
    </row>
    <row r="4" spans="1:3" ht="15.75">
      <c r="A4" s="10" t="s">
        <v>43</v>
      </c>
      <c r="B4" s="181" t="s">
        <v>157</v>
      </c>
      <c r="C4" s="9" t="s">
        <v>150</v>
      </c>
    </row>
    <row r="5" spans="1:2" ht="15.75">
      <c r="A5" s="10" t="s">
        <v>44</v>
      </c>
      <c r="B5" s="181" t="s">
        <v>158</v>
      </c>
    </row>
    <row r="6" spans="1:3" ht="15.75">
      <c r="A6" s="10" t="s">
        <v>45</v>
      </c>
      <c r="B6" s="181">
        <v>2009</v>
      </c>
      <c r="C6" s="9" t="s">
        <v>151</v>
      </c>
    </row>
    <row r="7" spans="1:2" ht="15.75">
      <c r="A7" s="11"/>
      <c r="B7" s="13"/>
    </row>
    <row r="8" spans="1:3" ht="15.75">
      <c r="A8" s="10"/>
      <c r="B8" s="181"/>
      <c r="C8" s="9" t="s">
        <v>140</v>
      </c>
    </row>
    <row r="9" spans="1:3" ht="15.75">
      <c r="A9" s="10" t="s">
        <v>104</v>
      </c>
      <c r="B9" s="181">
        <v>2007</v>
      </c>
      <c r="C9" s="9" t="s">
        <v>140</v>
      </c>
    </row>
    <row r="10" spans="1:3" ht="15.75">
      <c r="A10" s="10" t="s">
        <v>115</v>
      </c>
      <c r="B10" s="181">
        <v>2008</v>
      </c>
      <c r="C10" s="9" t="s">
        <v>141</v>
      </c>
    </row>
    <row r="11" spans="1:3" ht="15.75">
      <c r="A11" s="10" t="s">
        <v>159</v>
      </c>
      <c r="B11" s="181">
        <v>2009</v>
      </c>
      <c r="C11" s="9" t="s">
        <v>141</v>
      </c>
    </row>
    <row r="12" spans="1:2" ht="15.75">
      <c r="A12" s="11"/>
      <c r="B12" s="13"/>
    </row>
    <row r="13" spans="1:3" ht="15.75">
      <c r="A13" s="11" t="s">
        <v>142</v>
      </c>
      <c r="B13" s="183"/>
      <c r="C13" s="9" t="s">
        <v>146</v>
      </c>
    </row>
    <row r="14" spans="1:3" ht="15.75">
      <c r="A14" s="11" t="s">
        <v>117</v>
      </c>
      <c r="B14" s="183"/>
      <c r="C14" s="9" t="s">
        <v>147</v>
      </c>
    </row>
    <row r="15" spans="1:3" ht="15.75">
      <c r="A15" s="11" t="s">
        <v>143</v>
      </c>
      <c r="B15" s="183"/>
      <c r="C15" s="9" t="s">
        <v>148</v>
      </c>
    </row>
    <row r="16" spans="1:2" ht="15.75">
      <c r="A16" s="11"/>
      <c r="B16" s="13"/>
    </row>
    <row r="17" spans="1:3" ht="15.75">
      <c r="A17" s="11" t="s">
        <v>118</v>
      </c>
      <c r="B17" s="183"/>
      <c r="C17" s="9" t="s">
        <v>149</v>
      </c>
    </row>
    <row r="18" spans="1:3" ht="15.75">
      <c r="A18" s="11" t="s">
        <v>144</v>
      </c>
      <c r="B18" s="183"/>
      <c r="C18" s="9" t="s">
        <v>153</v>
      </c>
    </row>
    <row r="19" spans="1:3" ht="15.75">
      <c r="A19" s="11" t="s">
        <v>119</v>
      </c>
      <c r="B19" s="183"/>
      <c r="C19" s="9" t="s">
        <v>152</v>
      </c>
    </row>
    <row r="20" spans="1:2" ht="15.75">
      <c r="A20" s="11"/>
      <c r="B20" s="13"/>
    </row>
    <row r="21" spans="1:3" ht="15.75">
      <c r="A21" s="10" t="s">
        <v>106</v>
      </c>
      <c r="B21" s="181">
        <v>2005</v>
      </c>
      <c r="C21" s="9" t="s">
        <v>141</v>
      </c>
    </row>
    <row r="22" spans="1:2" ht="15.75">
      <c r="A22" s="11"/>
      <c r="B22" s="13"/>
    </row>
    <row r="23" spans="1:3" ht="15.75">
      <c r="A23" s="11" t="s">
        <v>120</v>
      </c>
      <c r="B23" s="181">
        <v>2007</v>
      </c>
      <c r="C23" s="9" t="s">
        <v>154</v>
      </c>
    </row>
    <row r="24" spans="1:3" ht="15.75">
      <c r="A24" s="11" t="s">
        <v>121</v>
      </c>
      <c r="B24" s="182"/>
      <c r="C24" s="9" t="s">
        <v>155</v>
      </c>
    </row>
    <row r="25" spans="1:3" ht="15.75">
      <c r="A25" s="10" t="s">
        <v>122</v>
      </c>
      <c r="B25" s="181"/>
      <c r="C25" s="9" t="s">
        <v>145</v>
      </c>
    </row>
  </sheetData>
  <printOptions gridLines="1" headings="1"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25">
      <selection activeCell="H27" sqref="H27"/>
    </sheetView>
  </sheetViews>
  <sheetFormatPr defaultColWidth="11.421875" defaultRowHeight="12.75"/>
  <cols>
    <col min="1" max="3" width="10.7109375" style="29" customWidth="1"/>
    <col min="4" max="4" width="13.7109375" style="29" customWidth="1"/>
    <col min="5" max="5" width="12.7109375" style="29" customWidth="1"/>
    <col min="6" max="6" width="10.7109375" style="29" customWidth="1"/>
    <col min="7" max="7" width="23.7109375" style="29" customWidth="1"/>
    <col min="8" max="8" width="14.00390625" style="29" customWidth="1"/>
    <col min="9" max="9" width="13.28125" style="29" bestFit="1" customWidth="1"/>
    <col min="10" max="10" width="5.140625" style="29" customWidth="1"/>
    <col min="11" max="11" width="17.8515625" style="29" customWidth="1"/>
    <col min="12" max="16384" width="11.421875" style="29" customWidth="1"/>
  </cols>
  <sheetData>
    <row r="1" spans="1:7" s="15" customFormat="1" ht="26.25">
      <c r="A1" s="14" t="s">
        <v>41</v>
      </c>
      <c r="B1" s="14"/>
      <c r="C1" s="14"/>
      <c r="D1" s="14"/>
      <c r="E1" s="14"/>
      <c r="F1" s="14"/>
      <c r="G1" s="14"/>
    </row>
    <row r="2" spans="1:7" s="17" customFormat="1" ht="12.75">
      <c r="A2" s="16"/>
      <c r="B2" s="16"/>
      <c r="C2" s="16"/>
      <c r="D2" s="16"/>
      <c r="E2" s="16"/>
      <c r="F2" s="16"/>
      <c r="G2" s="16"/>
    </row>
    <row r="3" spans="1:6" s="17" customFormat="1" ht="12.75">
      <c r="A3" s="18" t="s">
        <v>42</v>
      </c>
      <c r="B3" s="19" t="str">
        <f>Basisdaten!B3</f>
        <v>Lauenen</v>
      </c>
      <c r="D3" s="20"/>
      <c r="E3" s="18" t="s">
        <v>43</v>
      </c>
      <c r="F3" s="21" t="str">
        <f>Basisdaten!B4</f>
        <v>Einwohnergemeinde</v>
      </c>
    </row>
    <row r="4" spans="1:6" s="17" customFormat="1" ht="12.75">
      <c r="A4" s="18" t="s">
        <v>44</v>
      </c>
      <c r="B4" s="19" t="str">
        <f>Basisdaten!B5</f>
        <v>Saanen</v>
      </c>
      <c r="D4" s="20"/>
      <c r="E4" s="18" t="s">
        <v>45</v>
      </c>
      <c r="F4" s="21">
        <v>2009</v>
      </c>
    </row>
    <row r="5" spans="1:7" s="17" customFormat="1" ht="12.75">
      <c r="A5" s="18"/>
      <c r="B5" s="22"/>
      <c r="C5" s="20"/>
      <c r="D5" s="20"/>
      <c r="E5" s="18"/>
      <c r="F5" s="23"/>
      <c r="G5" s="24"/>
    </row>
    <row r="6" spans="1:7" ht="19.5">
      <c r="A6" s="187" t="s">
        <v>161</v>
      </c>
      <c r="B6" s="25"/>
      <c r="C6" s="26"/>
      <c r="D6" s="27"/>
      <c r="E6" s="25"/>
      <c r="F6" s="26"/>
      <c r="G6" s="28"/>
    </row>
    <row r="7" spans="1:7" s="17" customFormat="1" ht="12.75">
      <c r="A7" s="30"/>
      <c r="B7" s="30"/>
      <c r="C7" s="31"/>
      <c r="D7" s="32"/>
      <c r="E7" s="30"/>
      <c r="F7" s="31"/>
      <c r="G7" s="33"/>
    </row>
    <row r="8" spans="1:7" s="17" customFormat="1" ht="12.75">
      <c r="A8" s="34" t="s">
        <v>160</v>
      </c>
      <c r="B8" s="20"/>
      <c r="C8" s="35"/>
      <c r="D8" s="24"/>
      <c r="E8" s="20"/>
      <c r="F8" s="20"/>
      <c r="G8" s="20"/>
    </row>
    <row r="9" spans="1:7" s="17" customFormat="1" ht="12.75">
      <c r="A9" s="36" t="s">
        <v>9</v>
      </c>
      <c r="B9" s="37"/>
      <c r="C9" s="38"/>
      <c r="D9" s="39">
        <v>94810</v>
      </c>
      <c r="E9" s="37" t="s">
        <v>123</v>
      </c>
      <c r="F9" s="37"/>
      <c r="G9" s="40">
        <f>SUM(D10-D9)</f>
        <v>-94810</v>
      </c>
    </row>
    <row r="10" spans="1:7" s="17" customFormat="1" ht="12.75">
      <c r="A10" s="41" t="s">
        <v>47</v>
      </c>
      <c r="B10" s="42"/>
      <c r="C10" s="43"/>
      <c r="D10" s="44">
        <v>0</v>
      </c>
      <c r="E10" s="42"/>
      <c r="F10" s="42"/>
      <c r="G10" s="45"/>
    </row>
    <row r="11" spans="1:7" s="17" customFormat="1" ht="12.75">
      <c r="A11" s="20"/>
      <c r="B11" s="20"/>
      <c r="C11" s="35"/>
      <c r="D11" s="24"/>
      <c r="E11" s="35"/>
      <c r="F11" s="35"/>
      <c r="G11" s="20"/>
    </row>
    <row r="12" spans="1:7" s="17" customFormat="1" ht="12.75">
      <c r="A12" s="20"/>
      <c r="B12" s="20"/>
      <c r="C12" s="35"/>
      <c r="D12" s="24"/>
      <c r="E12" s="35"/>
      <c r="F12" s="35"/>
      <c r="G12" s="20"/>
    </row>
    <row r="13" spans="1:7" s="17" customFormat="1" ht="12.75">
      <c r="A13" s="34" t="s">
        <v>49</v>
      </c>
      <c r="B13" s="20"/>
      <c r="C13" s="35"/>
      <c r="D13" s="24"/>
      <c r="E13" s="20"/>
      <c r="F13" s="20"/>
      <c r="G13" s="20"/>
    </row>
    <row r="14" spans="1:7" s="17" customFormat="1" ht="12.75">
      <c r="A14" s="52">
        <v>3</v>
      </c>
      <c r="B14" s="53"/>
      <c r="C14" s="38"/>
      <c r="D14" s="39">
        <v>3682720</v>
      </c>
      <c r="E14" s="37" t="s">
        <v>4</v>
      </c>
      <c r="F14" s="37"/>
      <c r="G14" s="47"/>
    </row>
    <row r="15" spans="1:7" s="17" customFormat="1" ht="12.75">
      <c r="A15" s="48">
        <v>32</v>
      </c>
      <c r="B15" s="54"/>
      <c r="C15" s="35"/>
      <c r="D15" s="49">
        <v>97100</v>
      </c>
      <c r="E15" s="20" t="s">
        <v>13</v>
      </c>
      <c r="F15" s="20"/>
      <c r="G15" s="50"/>
    </row>
    <row r="16" spans="1:7" s="17" customFormat="1" ht="12.75">
      <c r="A16" s="48">
        <v>331</v>
      </c>
      <c r="B16" s="54"/>
      <c r="C16" s="35"/>
      <c r="D16" s="49">
        <v>319600</v>
      </c>
      <c r="E16" s="20" t="s">
        <v>50</v>
      </c>
      <c r="F16" s="20"/>
      <c r="G16" s="50"/>
    </row>
    <row r="17" spans="1:7" s="17" customFormat="1" ht="12.75">
      <c r="A17" s="48">
        <v>332</v>
      </c>
      <c r="B17" s="54"/>
      <c r="C17" s="35"/>
      <c r="D17" s="49">
        <v>11500</v>
      </c>
      <c r="E17" s="20" t="s">
        <v>51</v>
      </c>
      <c r="F17" s="20"/>
      <c r="G17" s="50"/>
    </row>
    <row r="18" spans="1:7" s="17" customFormat="1" ht="12.75">
      <c r="A18" s="55" t="s">
        <v>52</v>
      </c>
      <c r="B18" s="54" t="s">
        <v>53</v>
      </c>
      <c r="C18" s="35"/>
      <c r="D18" s="49">
        <v>11500</v>
      </c>
      <c r="E18" s="20" t="s">
        <v>54</v>
      </c>
      <c r="F18" s="20"/>
      <c r="G18" s="50"/>
    </row>
    <row r="19" spans="1:7" s="17" customFormat="1" ht="12.75">
      <c r="A19" s="48">
        <v>333</v>
      </c>
      <c r="B19" s="54"/>
      <c r="C19" s="35"/>
      <c r="D19" s="49">
        <v>0</v>
      </c>
      <c r="E19" s="20" t="s">
        <v>55</v>
      </c>
      <c r="F19" s="20"/>
      <c r="G19" s="50"/>
    </row>
    <row r="20" spans="1:7" s="17" customFormat="1" ht="12.75">
      <c r="A20" s="48">
        <v>37</v>
      </c>
      <c r="B20" s="54"/>
      <c r="C20" s="46"/>
      <c r="D20" s="49">
        <v>0</v>
      </c>
      <c r="E20" s="20" t="s">
        <v>56</v>
      </c>
      <c r="F20" s="20"/>
      <c r="G20" s="50"/>
    </row>
    <row r="21" spans="1:7" s="17" customFormat="1" ht="12.75">
      <c r="A21" s="48">
        <v>380</v>
      </c>
      <c r="B21" s="54"/>
      <c r="C21" s="35"/>
      <c r="D21" s="49">
        <v>188230</v>
      </c>
      <c r="E21" s="20" t="s">
        <v>17</v>
      </c>
      <c r="F21" s="20"/>
      <c r="G21" s="50"/>
    </row>
    <row r="22" spans="1:7" s="17" customFormat="1" ht="12.75">
      <c r="A22" s="48" t="s">
        <v>132</v>
      </c>
      <c r="B22" s="54" t="s">
        <v>133</v>
      </c>
      <c r="C22" s="35"/>
      <c r="D22" s="49">
        <v>38600</v>
      </c>
      <c r="E22" s="20" t="s">
        <v>134</v>
      </c>
      <c r="F22" s="20"/>
      <c r="G22" s="50"/>
    </row>
    <row r="23" spans="1:7" s="17" customFormat="1" ht="12.75">
      <c r="A23" s="48" t="s">
        <v>135</v>
      </c>
      <c r="B23" s="54" t="s">
        <v>133</v>
      </c>
      <c r="C23" s="35"/>
      <c r="D23" s="49">
        <v>54800</v>
      </c>
      <c r="E23" s="20" t="s">
        <v>136</v>
      </c>
      <c r="F23" s="20"/>
      <c r="G23" s="50"/>
    </row>
    <row r="24" spans="1:7" s="17" customFormat="1" ht="12.75">
      <c r="A24" s="48">
        <v>39</v>
      </c>
      <c r="B24" s="54"/>
      <c r="C24" s="46"/>
      <c r="D24" s="49">
        <v>312340</v>
      </c>
      <c r="E24" s="20" t="s">
        <v>18</v>
      </c>
      <c r="F24" s="20"/>
      <c r="G24" s="50"/>
    </row>
    <row r="25" spans="1:7" s="17" customFormat="1" ht="12.75">
      <c r="A25" s="48">
        <v>700.331</v>
      </c>
      <c r="B25" s="54" t="s">
        <v>128</v>
      </c>
      <c r="C25" s="46"/>
      <c r="D25" s="49">
        <v>38600</v>
      </c>
      <c r="E25" s="20" t="s">
        <v>129</v>
      </c>
      <c r="F25" s="20"/>
      <c r="G25" s="50"/>
    </row>
    <row r="26" spans="1:7" s="17" customFormat="1" ht="12.75">
      <c r="A26" s="48">
        <v>710.331</v>
      </c>
      <c r="B26" s="54" t="s">
        <v>130</v>
      </c>
      <c r="C26" s="46"/>
      <c r="D26" s="49">
        <v>7000</v>
      </c>
      <c r="E26" s="20" t="s">
        <v>131</v>
      </c>
      <c r="F26" s="20"/>
      <c r="G26" s="50"/>
    </row>
    <row r="27" spans="1:7" s="17" customFormat="1" ht="12.75">
      <c r="A27" s="48">
        <v>4</v>
      </c>
      <c r="B27" s="54"/>
      <c r="C27" s="35"/>
      <c r="D27" s="49">
        <v>3587910</v>
      </c>
      <c r="E27" s="20" t="s">
        <v>5</v>
      </c>
      <c r="F27" s="20"/>
      <c r="G27" s="50"/>
    </row>
    <row r="28" spans="1:9" s="17" customFormat="1" ht="12.75">
      <c r="A28" s="48">
        <v>40</v>
      </c>
      <c r="B28" s="54"/>
      <c r="C28" s="46"/>
      <c r="D28" s="49">
        <v>1827500</v>
      </c>
      <c r="E28" s="20" t="s">
        <v>57</v>
      </c>
      <c r="F28" s="20"/>
      <c r="G28" s="50"/>
      <c r="I28" s="69"/>
    </row>
    <row r="29" spans="1:7" s="17" customFormat="1" ht="12.75">
      <c r="A29" s="48">
        <v>42</v>
      </c>
      <c r="B29" s="54"/>
      <c r="C29" s="46"/>
      <c r="D29" s="49">
        <v>183340</v>
      </c>
      <c r="E29" s="20" t="s">
        <v>20</v>
      </c>
      <c r="F29" s="20"/>
      <c r="G29" s="50"/>
    </row>
    <row r="30" spans="1:7" s="17" customFormat="1" ht="12.75">
      <c r="A30" s="48">
        <v>424</v>
      </c>
      <c r="B30" s="54"/>
      <c r="C30" s="46"/>
      <c r="D30" s="49">
        <v>0</v>
      </c>
      <c r="E30" s="20" t="s">
        <v>58</v>
      </c>
      <c r="F30" s="20"/>
      <c r="G30" s="50"/>
    </row>
    <row r="31" spans="1:7" s="17" customFormat="1" ht="12.75">
      <c r="A31" s="48">
        <v>428</v>
      </c>
      <c r="B31" s="54"/>
      <c r="C31" s="46"/>
      <c r="D31" s="49">
        <v>0</v>
      </c>
      <c r="E31" s="18" t="s">
        <v>59</v>
      </c>
      <c r="F31" s="20"/>
      <c r="G31" s="50"/>
    </row>
    <row r="32" spans="1:7" s="17" customFormat="1" ht="12.75">
      <c r="A32" s="48">
        <v>47</v>
      </c>
      <c r="B32" s="54"/>
      <c r="C32" s="46"/>
      <c r="D32" s="49">
        <v>0</v>
      </c>
      <c r="E32" s="20" t="s">
        <v>56</v>
      </c>
      <c r="F32" s="20"/>
      <c r="G32" s="50"/>
    </row>
    <row r="33" spans="1:7" s="17" customFormat="1" ht="12.75">
      <c r="A33" s="48">
        <v>480</v>
      </c>
      <c r="B33" s="54"/>
      <c r="C33" s="35"/>
      <c r="D33" s="49">
        <v>106470</v>
      </c>
      <c r="E33" s="20" t="s">
        <v>24</v>
      </c>
      <c r="F33" s="20"/>
      <c r="G33" s="50"/>
    </row>
    <row r="34" spans="1:7" s="17" customFormat="1" ht="12.75">
      <c r="A34" s="51">
        <v>49</v>
      </c>
      <c r="B34" s="56"/>
      <c r="C34" s="57"/>
      <c r="D34" s="44">
        <v>339540</v>
      </c>
      <c r="E34" s="42" t="s">
        <v>18</v>
      </c>
      <c r="F34" s="42"/>
      <c r="G34" s="45"/>
    </row>
    <row r="35" spans="1:7" s="17" customFormat="1" ht="12.75">
      <c r="A35" s="54"/>
      <c r="B35" s="54"/>
      <c r="C35" s="46"/>
      <c r="D35" s="24"/>
      <c r="E35" s="20"/>
      <c r="F35" s="20"/>
      <c r="G35" s="20"/>
    </row>
    <row r="36" spans="1:7" s="17" customFormat="1" ht="12.75">
      <c r="A36" s="58" t="s">
        <v>10</v>
      </c>
      <c r="B36" s="54"/>
      <c r="C36" s="46"/>
      <c r="D36" s="24"/>
      <c r="E36" s="20"/>
      <c r="F36" s="20"/>
      <c r="G36" s="20"/>
    </row>
    <row r="37" spans="1:7" s="17" customFormat="1" ht="12.75">
      <c r="A37" s="52" t="s">
        <v>60</v>
      </c>
      <c r="B37" s="59">
        <v>942</v>
      </c>
      <c r="C37" s="60" t="s">
        <v>61</v>
      </c>
      <c r="D37" s="39">
        <v>210640</v>
      </c>
      <c r="E37" s="37" t="s">
        <v>62</v>
      </c>
      <c r="F37" s="37"/>
      <c r="G37" s="47"/>
    </row>
    <row r="38" spans="1:7" s="17" customFormat="1" ht="12.75">
      <c r="A38" s="48" t="s">
        <v>63</v>
      </c>
      <c r="B38" s="18">
        <v>942.391</v>
      </c>
      <c r="C38" s="35"/>
      <c r="D38" s="49">
        <v>87000</v>
      </c>
      <c r="E38" s="20" t="s">
        <v>64</v>
      </c>
      <c r="F38" s="20"/>
      <c r="G38" s="50"/>
    </row>
    <row r="39" spans="1:7" s="17" customFormat="1" ht="12.75">
      <c r="A39" s="48" t="s">
        <v>60</v>
      </c>
      <c r="B39" s="18">
        <v>943</v>
      </c>
      <c r="C39" s="61" t="s">
        <v>61</v>
      </c>
      <c r="D39" s="49">
        <v>0</v>
      </c>
      <c r="E39" s="20" t="s">
        <v>65</v>
      </c>
      <c r="F39" s="20"/>
      <c r="G39" s="50"/>
    </row>
    <row r="40" spans="1:7" s="17" customFormat="1" ht="12.75">
      <c r="A40" s="51" t="s">
        <v>63</v>
      </c>
      <c r="B40" s="62">
        <v>943.391</v>
      </c>
      <c r="C40" s="57"/>
      <c r="D40" s="44">
        <v>0</v>
      </c>
      <c r="E40" s="42" t="s">
        <v>64</v>
      </c>
      <c r="F40" s="42"/>
      <c r="G40" s="45"/>
    </row>
    <row r="41" spans="1:7" s="17" customFormat="1" ht="12.75">
      <c r="A41" s="20"/>
      <c r="B41" s="20"/>
      <c r="C41" s="35"/>
      <c r="D41" s="24"/>
      <c r="E41" s="20"/>
      <c r="F41" s="20"/>
      <c r="G41" s="20"/>
    </row>
    <row r="42" spans="1:7" s="17" customFormat="1" ht="12.75">
      <c r="A42" s="34" t="s">
        <v>29</v>
      </c>
      <c r="B42" s="20"/>
      <c r="C42" s="35"/>
      <c r="D42" s="24"/>
      <c r="E42" s="20"/>
      <c r="F42" s="20"/>
      <c r="G42" s="20"/>
    </row>
    <row r="43" spans="1:11" s="17" customFormat="1" ht="12.75">
      <c r="A43" s="63">
        <v>999.59</v>
      </c>
      <c r="B43" s="64"/>
      <c r="C43" s="38"/>
      <c r="D43" s="39">
        <v>278000</v>
      </c>
      <c r="E43" s="37" t="s">
        <v>139</v>
      </c>
      <c r="F43" s="37"/>
      <c r="G43" s="47"/>
      <c r="H43" s="17" t="s">
        <v>127</v>
      </c>
      <c r="K43" s="184">
        <v>170000</v>
      </c>
    </row>
    <row r="44" spans="1:11" s="17" customFormat="1" ht="12.75">
      <c r="A44" s="65">
        <v>999.69</v>
      </c>
      <c r="B44" s="66"/>
      <c r="C44" s="43"/>
      <c r="D44" s="44">
        <v>1246000</v>
      </c>
      <c r="E44" s="42" t="s">
        <v>138</v>
      </c>
      <c r="F44" s="42"/>
      <c r="G44" s="45"/>
      <c r="H44" s="17" t="s">
        <v>127</v>
      </c>
      <c r="K44" s="185">
        <v>241000</v>
      </c>
    </row>
    <row r="45" spans="1:7" s="17" customFormat="1" ht="12.75">
      <c r="A45" s="20"/>
      <c r="B45" s="20"/>
      <c r="C45" s="35"/>
      <c r="D45" s="24"/>
      <c r="E45" s="20"/>
      <c r="F45" s="20"/>
      <c r="G45" s="20"/>
    </row>
    <row r="46" spans="1:7" ht="18">
      <c r="A46" s="190" t="s">
        <v>68</v>
      </c>
      <c r="B46" s="25"/>
      <c r="C46" s="25"/>
      <c r="D46" s="67"/>
      <c r="E46" s="67"/>
      <c r="F46" s="67"/>
      <c r="G46" s="67"/>
    </row>
    <row r="47" spans="1:3" s="17" customFormat="1" ht="12.75">
      <c r="A47" s="18"/>
      <c r="B47" s="20"/>
      <c r="C47" s="20"/>
    </row>
    <row r="48" spans="1:4" s="17" customFormat="1" ht="12.75">
      <c r="A48" s="54" t="s">
        <v>69</v>
      </c>
      <c r="B48" s="20"/>
      <c r="C48" s="20"/>
      <c r="D48" s="68">
        <f>(D16+D17+D19+D21+D10-D9-D33)</f>
        <v>318050</v>
      </c>
    </row>
    <row r="49" spans="1:4" s="17" customFormat="1" ht="12.75">
      <c r="A49" s="54" t="s">
        <v>32</v>
      </c>
      <c r="B49" s="20"/>
      <c r="C49" s="20"/>
      <c r="D49" s="69">
        <f>D44-D43</f>
        <v>968000</v>
      </c>
    </row>
    <row r="50" spans="1:4" s="17" customFormat="1" ht="12.75">
      <c r="A50" s="54" t="s">
        <v>70</v>
      </c>
      <c r="B50" s="20"/>
      <c r="C50" s="20"/>
      <c r="D50" s="69">
        <f>D27-D32-D33-D34</f>
        <v>3141900</v>
      </c>
    </row>
    <row r="51" spans="1:4" s="17" customFormat="1" ht="12.75">
      <c r="A51" s="54" t="s">
        <v>71</v>
      </c>
      <c r="B51" s="20"/>
      <c r="C51" s="20"/>
      <c r="D51" s="69">
        <f>D15-D29+D37+D39-D38-D40+D30+D31</f>
        <v>37400</v>
      </c>
    </row>
    <row r="52" spans="1:4" s="17" customFormat="1" ht="12.75">
      <c r="A52" s="54" t="s">
        <v>72</v>
      </c>
      <c r="B52" s="20"/>
      <c r="C52" s="20"/>
      <c r="D52" s="69">
        <f>D15-D29+D37+D39-D38-D40+D30+D31+D16-D25-D26+D22+D23+D19</f>
        <v>404800</v>
      </c>
    </row>
    <row r="53" spans="1:3" s="17" customFormat="1" ht="12.75">
      <c r="A53" s="18"/>
      <c r="B53" s="20"/>
      <c r="C53" s="20"/>
    </row>
    <row r="54" spans="1:4" s="17" customFormat="1" ht="12.75">
      <c r="A54" s="18" t="s">
        <v>37</v>
      </c>
      <c r="B54" s="20"/>
      <c r="D54" s="70">
        <f>SUM(D48/D49)</f>
        <v>0.3285640495867769</v>
      </c>
    </row>
    <row r="55" spans="1:4" s="17" customFormat="1" ht="12.75">
      <c r="A55" s="20" t="s">
        <v>39</v>
      </c>
      <c r="B55" s="20"/>
      <c r="D55" s="70">
        <f>SUM(D48/D50)</f>
        <v>0.10122855596931793</v>
      </c>
    </row>
    <row r="56" spans="1:4" s="17" customFormat="1" ht="12.75">
      <c r="A56" s="20" t="s">
        <v>73</v>
      </c>
      <c r="B56" s="20"/>
      <c r="D56" s="70">
        <f>SUM(D51/D50)</f>
        <v>0.011903625194945734</v>
      </c>
    </row>
    <row r="57" spans="1:4" s="17" customFormat="1" ht="12.75">
      <c r="A57" s="20" t="s">
        <v>76</v>
      </c>
      <c r="B57" s="20"/>
      <c r="D57" s="70">
        <f>SUM(D52/D50)</f>
        <v>0.12883923740411854</v>
      </c>
    </row>
    <row r="60" spans="1:7" ht="15">
      <c r="A60" s="29" t="s">
        <v>107</v>
      </c>
      <c r="D60" s="470" t="s">
        <v>105</v>
      </c>
      <c r="E60" s="470"/>
      <c r="F60" s="470"/>
      <c r="G60" s="470"/>
    </row>
    <row r="61" spans="1:7" ht="15">
      <c r="A61" s="29" t="s">
        <v>60</v>
      </c>
      <c r="D61" s="29" t="s">
        <v>4</v>
      </c>
      <c r="E61" s="29" t="s">
        <v>5</v>
      </c>
      <c r="F61" s="470" t="s">
        <v>114</v>
      </c>
      <c r="G61" s="470"/>
    </row>
    <row r="62" spans="1:7" ht="15">
      <c r="A62" s="29">
        <v>0</v>
      </c>
      <c r="B62" s="469" t="s">
        <v>108</v>
      </c>
      <c r="C62" s="469"/>
      <c r="D62" s="49">
        <v>454630</v>
      </c>
      <c r="E62" s="49">
        <v>26900</v>
      </c>
      <c r="F62" s="471">
        <f>SUM(D62-E62)</f>
        <v>427730</v>
      </c>
      <c r="G62" s="472"/>
    </row>
    <row r="63" spans="1:7" ht="15">
      <c r="A63" s="29">
        <v>1</v>
      </c>
      <c r="B63" s="469" t="s">
        <v>109</v>
      </c>
      <c r="C63" s="469"/>
      <c r="D63" s="49">
        <v>208840</v>
      </c>
      <c r="E63" s="49">
        <v>158460</v>
      </c>
      <c r="F63" s="471">
        <f aca="true" t="shared" si="0" ref="F63:F71">SUM(D63-E63)</f>
        <v>50380</v>
      </c>
      <c r="G63" s="472"/>
    </row>
    <row r="64" spans="1:7" ht="15">
      <c r="A64" s="29">
        <v>2</v>
      </c>
      <c r="B64" s="469" t="s">
        <v>25</v>
      </c>
      <c r="C64" s="469"/>
      <c r="D64" s="49">
        <v>618530</v>
      </c>
      <c r="E64" s="49">
        <v>80500</v>
      </c>
      <c r="F64" s="471">
        <f t="shared" si="0"/>
        <v>538030</v>
      </c>
      <c r="G64" s="472"/>
    </row>
    <row r="65" spans="1:7" ht="15">
      <c r="A65" s="29">
        <v>3</v>
      </c>
      <c r="B65" s="469" t="s">
        <v>110</v>
      </c>
      <c r="C65" s="469"/>
      <c r="D65" s="49">
        <v>101560</v>
      </c>
      <c r="E65" s="49">
        <v>0</v>
      </c>
      <c r="F65" s="471">
        <f t="shared" si="0"/>
        <v>101560</v>
      </c>
      <c r="G65" s="472"/>
    </row>
    <row r="66" spans="1:7" ht="15">
      <c r="A66" s="29">
        <v>4</v>
      </c>
      <c r="B66" s="469" t="s">
        <v>26</v>
      </c>
      <c r="C66" s="469"/>
      <c r="D66" s="49">
        <v>7620</v>
      </c>
      <c r="E66" s="49">
        <v>0</v>
      </c>
      <c r="F66" s="471">
        <f t="shared" si="0"/>
        <v>7620</v>
      </c>
      <c r="G66" s="472"/>
    </row>
    <row r="67" spans="1:7" ht="15">
      <c r="A67" s="29">
        <v>5</v>
      </c>
      <c r="B67" s="469" t="s">
        <v>111</v>
      </c>
      <c r="C67" s="469"/>
      <c r="D67" s="49">
        <v>615020</v>
      </c>
      <c r="E67" s="49">
        <v>103500</v>
      </c>
      <c r="F67" s="471">
        <f t="shared" si="0"/>
        <v>511520</v>
      </c>
      <c r="G67" s="472"/>
    </row>
    <row r="68" spans="1:7" ht="15">
      <c r="A68" s="29">
        <v>6</v>
      </c>
      <c r="B68" s="469" t="s">
        <v>27</v>
      </c>
      <c r="C68" s="469"/>
      <c r="D68" s="49">
        <v>356210</v>
      </c>
      <c r="E68" s="49">
        <v>212400</v>
      </c>
      <c r="F68" s="471">
        <f t="shared" si="0"/>
        <v>143810</v>
      </c>
      <c r="G68" s="472"/>
    </row>
    <row r="69" spans="1:7" ht="15">
      <c r="A69" s="29">
        <v>7</v>
      </c>
      <c r="B69" s="469" t="s">
        <v>112</v>
      </c>
      <c r="C69" s="469"/>
      <c r="D69" s="49">
        <v>452320</v>
      </c>
      <c r="E69" s="49">
        <v>416510</v>
      </c>
      <c r="F69" s="471">
        <f t="shared" si="0"/>
        <v>35810</v>
      </c>
      <c r="G69" s="472"/>
    </row>
    <row r="70" spans="1:7" ht="15">
      <c r="A70" s="29">
        <v>8</v>
      </c>
      <c r="B70" s="469" t="s">
        <v>28</v>
      </c>
      <c r="C70" s="469"/>
      <c r="D70" s="49">
        <v>199950</v>
      </c>
      <c r="E70" s="49">
        <v>146600</v>
      </c>
      <c r="F70" s="471">
        <f t="shared" si="0"/>
        <v>53350</v>
      </c>
      <c r="G70" s="472"/>
    </row>
    <row r="71" spans="1:9" ht="15">
      <c r="A71" s="29">
        <v>9</v>
      </c>
      <c r="B71" s="469" t="s">
        <v>113</v>
      </c>
      <c r="C71" s="469"/>
      <c r="D71" s="49">
        <v>668040</v>
      </c>
      <c r="E71" s="49">
        <v>2443040</v>
      </c>
      <c r="F71" s="471">
        <f t="shared" si="0"/>
        <v>-1775000</v>
      </c>
      <c r="G71" s="472"/>
      <c r="I71" s="71">
        <f>SUM(F62:G71)</f>
        <v>94810</v>
      </c>
    </row>
    <row r="74" ht="15">
      <c r="A74" s="29" t="s">
        <v>124</v>
      </c>
    </row>
    <row r="75" spans="1:7" ht="15">
      <c r="A75" s="29">
        <v>3</v>
      </c>
      <c r="B75" s="29" t="s">
        <v>4</v>
      </c>
      <c r="G75" s="72">
        <f>SUM(G76:G85)</f>
        <v>3682720</v>
      </c>
    </row>
    <row r="76" spans="1:7" ht="15">
      <c r="A76" s="29">
        <v>30</v>
      </c>
      <c r="B76" s="29" t="s">
        <v>11</v>
      </c>
      <c r="G76" s="186">
        <v>669420</v>
      </c>
    </row>
    <row r="77" spans="1:7" ht="15">
      <c r="A77" s="29">
        <v>31</v>
      </c>
      <c r="B77" s="29" t="s">
        <v>12</v>
      </c>
      <c r="G77" s="186">
        <v>706810</v>
      </c>
    </row>
    <row r="78" spans="1:7" ht="15">
      <c r="A78" s="29">
        <v>32</v>
      </c>
      <c r="B78" s="29" t="s">
        <v>13</v>
      </c>
      <c r="G78" s="186">
        <v>97100</v>
      </c>
    </row>
    <row r="79" spans="1:7" ht="15">
      <c r="A79" s="29">
        <v>33</v>
      </c>
      <c r="B79" s="29" t="s">
        <v>14</v>
      </c>
      <c r="G79" s="186">
        <v>364200</v>
      </c>
    </row>
    <row r="80" spans="1:7" ht="15">
      <c r="A80" s="29">
        <v>34</v>
      </c>
      <c r="B80" s="29" t="s">
        <v>137</v>
      </c>
      <c r="G80" s="186">
        <v>0</v>
      </c>
    </row>
    <row r="81" spans="1:7" ht="15">
      <c r="A81" s="29">
        <v>35</v>
      </c>
      <c r="B81" s="29" t="s">
        <v>15</v>
      </c>
      <c r="G81" s="186">
        <v>728830</v>
      </c>
    </row>
    <row r="82" spans="1:7" ht="15">
      <c r="A82" s="29">
        <v>36</v>
      </c>
      <c r="B82" s="29" t="s">
        <v>16</v>
      </c>
      <c r="G82" s="186">
        <v>588590</v>
      </c>
    </row>
    <row r="83" spans="1:7" ht="15">
      <c r="A83" s="29">
        <v>37</v>
      </c>
      <c r="B83" s="29" t="s">
        <v>56</v>
      </c>
      <c r="G83" s="186">
        <v>0</v>
      </c>
    </row>
    <row r="84" spans="1:7" ht="15">
      <c r="A84" s="29">
        <v>38</v>
      </c>
      <c r="B84" s="29" t="s">
        <v>17</v>
      </c>
      <c r="G84" s="186">
        <v>188230</v>
      </c>
    </row>
    <row r="85" spans="1:7" ht="15">
      <c r="A85" s="29">
        <v>39</v>
      </c>
      <c r="B85" s="29" t="s">
        <v>18</v>
      </c>
      <c r="G85" s="186">
        <v>339540</v>
      </c>
    </row>
    <row r="86" ht="15">
      <c r="G86" s="72"/>
    </row>
    <row r="87" spans="1:9" ht="15">
      <c r="A87" s="29">
        <v>4</v>
      </c>
      <c r="B87" s="29" t="s">
        <v>5</v>
      </c>
      <c r="G87" s="72">
        <f>SUM(G88:G97)</f>
        <v>3587910</v>
      </c>
      <c r="I87" s="361">
        <f>SUM(G75-G87)</f>
        <v>94810</v>
      </c>
    </row>
    <row r="88" spans="1:7" ht="15">
      <c r="A88" s="29">
        <v>40</v>
      </c>
      <c r="B88" s="29" t="s">
        <v>19</v>
      </c>
      <c r="G88" s="186">
        <v>1827500</v>
      </c>
    </row>
    <row r="89" spans="1:7" ht="15">
      <c r="A89" s="29">
        <v>41</v>
      </c>
      <c r="B89" s="29" t="s">
        <v>125</v>
      </c>
      <c r="G89" s="186">
        <v>48000</v>
      </c>
    </row>
    <row r="90" spans="1:7" ht="15">
      <c r="A90" s="29">
        <v>42</v>
      </c>
      <c r="B90" s="29" t="s">
        <v>20</v>
      </c>
      <c r="G90" s="186">
        <v>183340</v>
      </c>
    </row>
    <row r="91" spans="1:7" ht="15">
      <c r="A91" s="29">
        <v>43</v>
      </c>
      <c r="B91" s="29" t="s">
        <v>21</v>
      </c>
      <c r="G91" s="186">
        <v>507600</v>
      </c>
    </row>
    <row r="92" spans="1:7" ht="15">
      <c r="A92" s="29">
        <v>44</v>
      </c>
      <c r="B92" s="29" t="s">
        <v>22</v>
      </c>
      <c r="G92" s="186">
        <v>320000</v>
      </c>
    </row>
    <row r="93" spans="1:7" ht="15">
      <c r="A93" s="29">
        <v>45</v>
      </c>
      <c r="B93" s="29" t="s">
        <v>126</v>
      </c>
      <c r="G93" s="186">
        <v>88200</v>
      </c>
    </row>
    <row r="94" spans="1:7" ht="15">
      <c r="A94" s="29">
        <v>46</v>
      </c>
      <c r="B94" s="29" t="s">
        <v>23</v>
      </c>
      <c r="G94" s="186">
        <v>167260</v>
      </c>
    </row>
    <row r="95" spans="1:7" ht="15">
      <c r="A95" s="29">
        <v>47</v>
      </c>
      <c r="B95" s="29" t="s">
        <v>56</v>
      </c>
      <c r="G95" s="186">
        <v>0</v>
      </c>
    </row>
    <row r="96" spans="1:7" ht="15">
      <c r="A96" s="29">
        <v>48</v>
      </c>
      <c r="B96" s="29" t="s">
        <v>24</v>
      </c>
      <c r="G96" s="186">
        <v>106470</v>
      </c>
    </row>
    <row r="97" spans="1:7" ht="15">
      <c r="A97" s="29">
        <v>49</v>
      </c>
      <c r="B97" s="29" t="s">
        <v>18</v>
      </c>
      <c r="G97" s="186">
        <v>339540</v>
      </c>
    </row>
  </sheetData>
  <mergeCells count="22">
    <mergeCell ref="F69:G69"/>
    <mergeCell ref="F70:G70"/>
    <mergeCell ref="F71:G71"/>
    <mergeCell ref="D60:G60"/>
    <mergeCell ref="B70:C70"/>
    <mergeCell ref="B71:C71"/>
    <mergeCell ref="F61:G61"/>
    <mergeCell ref="F62:G62"/>
    <mergeCell ref="F63:G63"/>
    <mergeCell ref="F64:G64"/>
    <mergeCell ref="F65:G65"/>
    <mergeCell ref="F66:G66"/>
    <mergeCell ref="F67:G67"/>
    <mergeCell ref="F68:G68"/>
    <mergeCell ref="B66:C66"/>
    <mergeCell ref="B67:C67"/>
    <mergeCell ref="B68:C68"/>
    <mergeCell ref="B69:C69"/>
    <mergeCell ref="B62:C62"/>
    <mergeCell ref="B63:C63"/>
    <mergeCell ref="B64:C64"/>
    <mergeCell ref="B65:C65"/>
  </mergeCells>
  <printOptions/>
  <pageMargins left="0.7874015748031497" right="0.31496062992125984" top="0.5511811023622047" bottom="0.4724409448818898" header="0" footer="0.3937007874015748"/>
  <pageSetup horizontalDpi="600" verticalDpi="600" orientation="portrait" paperSize="9" r:id="rId2"/>
  <headerFooter alignWithMargins="0">
    <oddFooter>&amp;L&amp;8Amt für Gemeinden und Raumordnung, Fachbereich Gemeindefinanzen&amp;R&amp;8&amp;D      Seite &amp;P</oddFooter>
  </headerFooter>
  <rowBreaks count="1" manualBreakCount="1">
    <brk id="4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79">
      <selection activeCell="G58" sqref="G58"/>
    </sheetView>
  </sheetViews>
  <sheetFormatPr defaultColWidth="11.421875" defaultRowHeight="12.75"/>
  <cols>
    <col min="1" max="3" width="10.7109375" style="88" customWidth="1"/>
    <col min="4" max="4" width="13.7109375" style="88" customWidth="1"/>
    <col min="5" max="5" width="12.7109375" style="88" customWidth="1"/>
    <col min="6" max="6" width="10.7109375" style="88" customWidth="1"/>
    <col min="7" max="7" width="23.7109375" style="88" customWidth="1"/>
    <col min="8" max="9" width="11.421875" style="88" customWidth="1"/>
    <col min="10" max="10" width="5.140625" style="88" customWidth="1"/>
    <col min="11" max="11" width="17.8515625" style="88" customWidth="1"/>
    <col min="12" max="16384" width="11.421875" style="88" customWidth="1"/>
  </cols>
  <sheetData>
    <row r="1" spans="1:7" s="74" customFormat="1" ht="26.25">
      <c r="A1" s="73" t="s">
        <v>41</v>
      </c>
      <c r="B1" s="73"/>
      <c r="C1" s="73"/>
      <c r="D1" s="73"/>
      <c r="E1" s="73"/>
      <c r="F1" s="73"/>
      <c r="G1" s="73"/>
    </row>
    <row r="2" spans="1:7" s="76" customFormat="1" ht="12.75">
      <c r="A2" s="75"/>
      <c r="B2" s="75"/>
      <c r="C2" s="75"/>
      <c r="D2" s="75"/>
      <c r="E2" s="75"/>
      <c r="F2" s="75"/>
      <c r="G2" s="75"/>
    </row>
    <row r="3" spans="1:6" s="76" customFormat="1" ht="12.75">
      <c r="A3" s="77" t="s">
        <v>42</v>
      </c>
      <c r="B3" s="282" t="str">
        <f>'[1]Basisdaten'!B3</f>
        <v>Lauenen</v>
      </c>
      <c r="D3" s="79"/>
      <c r="E3" s="77" t="s">
        <v>43</v>
      </c>
      <c r="F3" s="283" t="str">
        <f>'[1]Basisdaten'!B4</f>
        <v>Einwohnergemeinde</v>
      </c>
    </row>
    <row r="4" spans="1:6" s="76" customFormat="1" ht="12.75">
      <c r="A4" s="77" t="s">
        <v>44</v>
      </c>
      <c r="B4" s="282" t="str">
        <f>'[1]Basisdaten'!B5</f>
        <v>Saanen</v>
      </c>
      <c r="D4" s="79"/>
      <c r="E4" s="77" t="s">
        <v>45</v>
      </c>
      <c r="F4" s="283">
        <v>2008</v>
      </c>
    </row>
    <row r="5" spans="1:7" s="76" customFormat="1" ht="12.75">
      <c r="A5" s="77"/>
      <c r="B5" s="81"/>
      <c r="C5" s="79"/>
      <c r="D5" s="79"/>
      <c r="E5" s="77"/>
      <c r="F5" s="82"/>
      <c r="G5" s="83"/>
    </row>
    <row r="6" spans="1:7" ht="19.5">
      <c r="A6" s="188" t="s">
        <v>161</v>
      </c>
      <c r="B6" s="84"/>
      <c r="C6" s="85"/>
      <c r="D6" s="86"/>
      <c r="E6" s="84"/>
      <c r="F6" s="85"/>
      <c r="G6" s="87"/>
    </row>
    <row r="7" spans="1:7" s="76" customFormat="1" ht="12.75">
      <c r="A7" s="89"/>
      <c r="B7" s="89"/>
      <c r="C7" s="90"/>
      <c r="D7" s="91"/>
      <c r="E7" s="89"/>
      <c r="F7" s="90"/>
      <c r="G7" s="92"/>
    </row>
    <row r="8" spans="1:7" s="76" customFormat="1" ht="12.75">
      <c r="A8" s="78" t="s">
        <v>160</v>
      </c>
      <c r="B8" s="79"/>
      <c r="C8" s="93"/>
      <c r="D8" s="83"/>
      <c r="E8" s="79"/>
      <c r="F8" s="79"/>
      <c r="G8" s="79"/>
    </row>
    <row r="9" spans="1:7" s="76" customFormat="1" ht="12.75">
      <c r="A9" s="94" t="s">
        <v>9</v>
      </c>
      <c r="B9" s="95"/>
      <c r="C9" s="96"/>
      <c r="D9" s="39">
        <v>16530</v>
      </c>
      <c r="E9" s="95" t="s">
        <v>123</v>
      </c>
      <c r="F9" s="95"/>
      <c r="G9" s="284">
        <f>SUM(D10-D9)</f>
        <v>-16530</v>
      </c>
    </row>
    <row r="10" spans="1:7" s="76" customFormat="1" ht="12.75">
      <c r="A10" s="97" t="s">
        <v>47</v>
      </c>
      <c r="B10" s="98"/>
      <c r="C10" s="99"/>
      <c r="D10" s="44">
        <v>0</v>
      </c>
      <c r="E10" s="98"/>
      <c r="F10" s="98"/>
      <c r="G10" s="100"/>
    </row>
    <row r="11" spans="1:7" s="76" customFormat="1" ht="12.75">
      <c r="A11" s="79"/>
      <c r="B11" s="79"/>
      <c r="C11" s="93"/>
      <c r="D11" s="83"/>
      <c r="E11" s="93"/>
      <c r="F11" s="93"/>
      <c r="G11" s="79"/>
    </row>
    <row r="12" spans="1:7" s="76" customFormat="1" ht="12.75">
      <c r="A12" s="79"/>
      <c r="B12" s="79"/>
      <c r="C12" s="93"/>
      <c r="D12" s="83"/>
      <c r="E12" s="93"/>
      <c r="F12" s="93"/>
      <c r="G12" s="79"/>
    </row>
    <row r="13" spans="1:7" s="76" customFormat="1" ht="12.75">
      <c r="A13" s="78" t="s">
        <v>49</v>
      </c>
      <c r="B13" s="79"/>
      <c r="C13" s="93"/>
      <c r="D13" s="83"/>
      <c r="E13" s="79"/>
      <c r="F13" s="79"/>
      <c r="G13" s="79"/>
    </row>
    <row r="14" spans="1:7" s="76" customFormat="1" ht="12.75">
      <c r="A14" s="106">
        <v>3</v>
      </c>
      <c r="B14" s="107"/>
      <c r="C14" s="96"/>
      <c r="D14" s="39">
        <v>3707580</v>
      </c>
      <c r="E14" s="95" t="s">
        <v>4</v>
      </c>
      <c r="F14" s="95"/>
      <c r="G14" s="102"/>
    </row>
    <row r="15" spans="1:7" s="76" customFormat="1" ht="12.75">
      <c r="A15" s="103">
        <v>32</v>
      </c>
      <c r="B15" s="108"/>
      <c r="C15" s="93"/>
      <c r="D15" s="49">
        <v>107290</v>
      </c>
      <c r="E15" s="79" t="s">
        <v>13</v>
      </c>
      <c r="F15" s="79"/>
      <c r="G15" s="104"/>
    </row>
    <row r="16" spans="1:7" s="76" customFormat="1" ht="12.75">
      <c r="A16" s="103">
        <v>331</v>
      </c>
      <c r="B16" s="108"/>
      <c r="C16" s="93"/>
      <c r="D16" s="49">
        <v>272230</v>
      </c>
      <c r="E16" s="79" t="s">
        <v>50</v>
      </c>
      <c r="F16" s="79"/>
      <c r="G16" s="104"/>
    </row>
    <row r="17" spans="1:7" s="76" customFormat="1" ht="12.75">
      <c r="A17" s="103">
        <v>332</v>
      </c>
      <c r="B17" s="108"/>
      <c r="C17" s="93"/>
      <c r="D17" s="49">
        <v>11170</v>
      </c>
      <c r="E17" s="79" t="s">
        <v>51</v>
      </c>
      <c r="F17" s="79"/>
      <c r="G17" s="104"/>
    </row>
    <row r="18" spans="1:7" s="76" customFormat="1" ht="12.75">
      <c r="A18" s="109" t="s">
        <v>52</v>
      </c>
      <c r="B18" s="108" t="s">
        <v>53</v>
      </c>
      <c r="C18" s="93"/>
      <c r="D18" s="49">
        <v>11170</v>
      </c>
      <c r="E18" s="79" t="s">
        <v>54</v>
      </c>
      <c r="F18" s="79"/>
      <c r="G18" s="104"/>
    </row>
    <row r="19" spans="1:7" s="76" customFormat="1" ht="12.75">
      <c r="A19" s="103">
        <v>333</v>
      </c>
      <c r="B19" s="108"/>
      <c r="C19" s="93"/>
      <c r="D19" s="49">
        <v>0</v>
      </c>
      <c r="E19" s="79" t="s">
        <v>55</v>
      </c>
      <c r="F19" s="79"/>
      <c r="G19" s="104"/>
    </row>
    <row r="20" spans="1:7" s="76" customFormat="1" ht="12.75">
      <c r="A20" s="103">
        <v>37</v>
      </c>
      <c r="B20" s="108"/>
      <c r="C20" s="101"/>
      <c r="D20" s="49">
        <v>0</v>
      </c>
      <c r="E20" s="79" t="s">
        <v>56</v>
      </c>
      <c r="F20" s="79"/>
      <c r="G20" s="104"/>
    </row>
    <row r="21" spans="1:7" s="76" customFormat="1" ht="12.75">
      <c r="A21" s="103">
        <v>380</v>
      </c>
      <c r="B21" s="108"/>
      <c r="C21" s="93"/>
      <c r="D21" s="49">
        <v>153010</v>
      </c>
      <c r="E21" s="79" t="s">
        <v>17</v>
      </c>
      <c r="F21" s="79"/>
      <c r="G21" s="104"/>
    </row>
    <row r="22" spans="1:7" s="76" customFormat="1" ht="12.75">
      <c r="A22" s="103" t="s">
        <v>132</v>
      </c>
      <c r="B22" s="108" t="s">
        <v>133</v>
      </c>
      <c r="C22" s="93"/>
      <c r="D22" s="49">
        <v>39800</v>
      </c>
      <c r="E22" s="79" t="s">
        <v>134</v>
      </c>
      <c r="F22" s="79"/>
      <c r="G22" s="104"/>
    </row>
    <row r="23" spans="1:7" s="76" customFormat="1" ht="12.75">
      <c r="A23" s="103" t="s">
        <v>135</v>
      </c>
      <c r="B23" s="108" t="s">
        <v>133</v>
      </c>
      <c r="C23" s="93"/>
      <c r="D23" s="49">
        <v>54800</v>
      </c>
      <c r="E23" s="79" t="s">
        <v>136</v>
      </c>
      <c r="F23" s="79"/>
      <c r="G23" s="104"/>
    </row>
    <row r="24" spans="1:7" s="76" customFormat="1" ht="12.75">
      <c r="A24" s="103">
        <v>39</v>
      </c>
      <c r="B24" s="108"/>
      <c r="C24" s="101"/>
      <c r="D24" s="49">
        <v>312340</v>
      </c>
      <c r="E24" s="79" t="s">
        <v>18</v>
      </c>
      <c r="F24" s="79"/>
      <c r="G24" s="104"/>
    </row>
    <row r="25" spans="1:7" s="76" customFormat="1" ht="12.75">
      <c r="A25" s="103">
        <v>700.331</v>
      </c>
      <c r="B25" s="108" t="s">
        <v>128</v>
      </c>
      <c r="C25" s="101"/>
      <c r="D25" s="49">
        <v>39800</v>
      </c>
      <c r="E25" s="79" t="s">
        <v>129</v>
      </c>
      <c r="F25" s="79"/>
      <c r="G25" s="104"/>
    </row>
    <row r="26" spans="1:7" s="76" customFormat="1" ht="12.75">
      <c r="A26" s="103">
        <v>710.331</v>
      </c>
      <c r="B26" s="108" t="s">
        <v>130</v>
      </c>
      <c r="C26" s="101"/>
      <c r="D26" s="49">
        <v>18000</v>
      </c>
      <c r="E26" s="79" t="s">
        <v>131</v>
      </c>
      <c r="F26" s="79"/>
      <c r="G26" s="104"/>
    </row>
    <row r="27" spans="1:7" s="76" customFormat="1" ht="12.75">
      <c r="A27" s="103">
        <v>4</v>
      </c>
      <c r="B27" s="108"/>
      <c r="C27" s="93"/>
      <c r="D27" s="49">
        <v>3691050</v>
      </c>
      <c r="E27" s="79" t="s">
        <v>5</v>
      </c>
      <c r="F27" s="79"/>
      <c r="G27" s="104"/>
    </row>
    <row r="28" spans="1:7" s="76" customFormat="1" ht="12.75">
      <c r="A28" s="103">
        <v>40</v>
      </c>
      <c r="B28" s="108"/>
      <c r="C28" s="101"/>
      <c r="D28" s="49">
        <v>1910830</v>
      </c>
      <c r="E28" s="79" t="s">
        <v>57</v>
      </c>
      <c r="F28" s="79"/>
      <c r="G28" s="104"/>
    </row>
    <row r="29" spans="1:7" s="76" customFormat="1" ht="12.75">
      <c r="A29" s="103">
        <v>42</v>
      </c>
      <c r="B29" s="108"/>
      <c r="C29" s="101"/>
      <c r="D29" s="49">
        <v>261840</v>
      </c>
      <c r="E29" s="79" t="s">
        <v>20</v>
      </c>
      <c r="F29" s="79"/>
      <c r="G29" s="104"/>
    </row>
    <row r="30" spans="1:7" s="76" customFormat="1" ht="12.75">
      <c r="A30" s="103">
        <v>424</v>
      </c>
      <c r="B30" s="108"/>
      <c r="C30" s="101"/>
      <c r="D30" s="49">
        <v>74000</v>
      </c>
      <c r="E30" s="79" t="s">
        <v>58</v>
      </c>
      <c r="F30" s="79"/>
      <c r="G30" s="104"/>
    </row>
    <row r="31" spans="1:7" s="76" customFormat="1" ht="12.75">
      <c r="A31" s="103">
        <v>428</v>
      </c>
      <c r="B31" s="108"/>
      <c r="C31" s="101"/>
      <c r="D31" s="49">
        <v>0</v>
      </c>
      <c r="E31" s="77" t="s">
        <v>59</v>
      </c>
      <c r="F31" s="79"/>
      <c r="G31" s="104"/>
    </row>
    <row r="32" spans="1:7" s="76" customFormat="1" ht="12.75">
      <c r="A32" s="103">
        <v>47</v>
      </c>
      <c r="B32" s="108"/>
      <c r="C32" s="101"/>
      <c r="D32" s="49">
        <v>0</v>
      </c>
      <c r="E32" s="79" t="s">
        <v>56</v>
      </c>
      <c r="F32" s="79"/>
      <c r="G32" s="104"/>
    </row>
    <row r="33" spans="1:7" s="76" customFormat="1" ht="12.75">
      <c r="A33" s="103">
        <v>480</v>
      </c>
      <c r="B33" s="108"/>
      <c r="C33" s="93"/>
      <c r="D33" s="49">
        <v>153790</v>
      </c>
      <c r="E33" s="79" t="s">
        <v>24</v>
      </c>
      <c r="F33" s="79"/>
      <c r="G33" s="104"/>
    </row>
    <row r="34" spans="1:7" s="76" customFormat="1" ht="12.75">
      <c r="A34" s="105">
        <v>49</v>
      </c>
      <c r="B34" s="110"/>
      <c r="C34" s="111"/>
      <c r="D34" s="44">
        <v>312340</v>
      </c>
      <c r="E34" s="98" t="s">
        <v>18</v>
      </c>
      <c r="F34" s="98"/>
      <c r="G34" s="100"/>
    </row>
    <row r="35" spans="1:7" s="76" customFormat="1" ht="12.75">
      <c r="A35" s="108"/>
      <c r="B35" s="108"/>
      <c r="C35" s="101"/>
      <c r="D35" s="83"/>
      <c r="E35" s="79"/>
      <c r="F35" s="79"/>
      <c r="G35" s="79"/>
    </row>
    <row r="36" spans="1:7" s="76" customFormat="1" ht="12.75">
      <c r="A36" s="80" t="s">
        <v>10</v>
      </c>
      <c r="B36" s="108"/>
      <c r="C36" s="101"/>
      <c r="D36" s="83"/>
      <c r="E36" s="79"/>
      <c r="F36" s="79"/>
      <c r="G36" s="79"/>
    </row>
    <row r="37" spans="1:7" s="76" customFormat="1" ht="12.75">
      <c r="A37" s="106" t="s">
        <v>60</v>
      </c>
      <c r="B37" s="112">
        <v>942</v>
      </c>
      <c r="C37" s="113" t="s">
        <v>61</v>
      </c>
      <c r="D37" s="39">
        <v>212640</v>
      </c>
      <c r="E37" s="95" t="s">
        <v>62</v>
      </c>
      <c r="F37" s="95"/>
      <c r="G37" s="102"/>
    </row>
    <row r="38" spans="1:7" s="76" customFormat="1" ht="12.75">
      <c r="A38" s="103" t="s">
        <v>63</v>
      </c>
      <c r="B38" s="77">
        <v>942.391</v>
      </c>
      <c r="C38" s="93"/>
      <c r="D38" s="49">
        <v>89000</v>
      </c>
      <c r="E38" s="79" t="s">
        <v>64</v>
      </c>
      <c r="F38" s="79"/>
      <c r="G38" s="104"/>
    </row>
    <row r="39" spans="1:7" s="76" customFormat="1" ht="12.75">
      <c r="A39" s="103" t="s">
        <v>60</v>
      </c>
      <c r="B39" s="77">
        <v>943</v>
      </c>
      <c r="C39" s="114" t="s">
        <v>61</v>
      </c>
      <c r="D39" s="49">
        <v>0</v>
      </c>
      <c r="E39" s="79" t="s">
        <v>65</v>
      </c>
      <c r="F39" s="79"/>
      <c r="G39" s="104"/>
    </row>
    <row r="40" spans="1:7" s="76" customFormat="1" ht="12.75">
      <c r="A40" s="105" t="s">
        <v>63</v>
      </c>
      <c r="B40" s="115">
        <v>943.391</v>
      </c>
      <c r="C40" s="111"/>
      <c r="D40" s="44">
        <v>0</v>
      </c>
      <c r="E40" s="98" t="s">
        <v>64</v>
      </c>
      <c r="F40" s="98"/>
      <c r="G40" s="100"/>
    </row>
    <row r="41" spans="1:7" s="76" customFormat="1" ht="12.75">
      <c r="A41" s="79"/>
      <c r="B41" s="79"/>
      <c r="C41" s="93"/>
      <c r="D41" s="83"/>
      <c r="E41" s="79"/>
      <c r="F41" s="79"/>
      <c r="G41" s="79"/>
    </row>
    <row r="42" spans="1:7" s="76" customFormat="1" ht="12.75">
      <c r="A42" s="78" t="s">
        <v>29</v>
      </c>
      <c r="B42" s="79"/>
      <c r="C42" s="93"/>
      <c r="D42" s="83"/>
      <c r="E42" s="79"/>
      <c r="F42" s="79"/>
      <c r="G42" s="79"/>
    </row>
    <row r="43" spans="1:11" s="76" customFormat="1" ht="12.75">
      <c r="A43" s="116">
        <v>999.59</v>
      </c>
      <c r="B43" s="117"/>
      <c r="C43" s="96"/>
      <c r="D43" s="39">
        <v>284000</v>
      </c>
      <c r="E43" s="95" t="s">
        <v>139</v>
      </c>
      <c r="F43" s="95"/>
      <c r="G43" s="102"/>
      <c r="H43" s="76" t="s">
        <v>127</v>
      </c>
      <c r="K43" s="184">
        <v>139000</v>
      </c>
    </row>
    <row r="44" spans="1:11" s="76" customFormat="1" ht="12.75">
      <c r="A44" s="118">
        <v>999.69</v>
      </c>
      <c r="B44" s="119"/>
      <c r="C44" s="99"/>
      <c r="D44" s="44">
        <v>944000</v>
      </c>
      <c r="E44" s="98" t="s">
        <v>138</v>
      </c>
      <c r="F44" s="98"/>
      <c r="G44" s="100"/>
      <c r="H44" s="76" t="s">
        <v>127</v>
      </c>
      <c r="K44" s="185">
        <v>474000</v>
      </c>
    </row>
    <row r="45" spans="1:7" s="76" customFormat="1" ht="12.75">
      <c r="A45" s="79"/>
      <c r="B45" s="79"/>
      <c r="C45" s="93"/>
      <c r="D45" s="83"/>
      <c r="E45" s="79"/>
      <c r="F45" s="79"/>
      <c r="G45" s="79"/>
    </row>
    <row r="46" spans="1:7" ht="18">
      <c r="A46" s="191" t="s">
        <v>68</v>
      </c>
      <c r="B46" s="84"/>
      <c r="C46" s="84"/>
      <c r="D46" s="120"/>
      <c r="E46" s="120"/>
      <c r="F46" s="120"/>
      <c r="G46" s="120"/>
    </row>
    <row r="47" spans="1:3" s="76" customFormat="1" ht="12.75">
      <c r="A47" s="77"/>
      <c r="B47" s="79"/>
      <c r="C47" s="79"/>
    </row>
    <row r="48" spans="1:4" s="76" customFormat="1" ht="12.75">
      <c r="A48" s="108" t="s">
        <v>69</v>
      </c>
      <c r="B48" s="79"/>
      <c r="C48" s="79"/>
      <c r="D48" s="121">
        <f>(D16+D17+D19+D21+D10-D9-D33)</f>
        <v>266090</v>
      </c>
    </row>
    <row r="49" spans="1:4" s="76" customFormat="1" ht="12.75">
      <c r="A49" s="108" t="s">
        <v>32</v>
      </c>
      <c r="B49" s="79"/>
      <c r="C49" s="79"/>
      <c r="D49" s="122">
        <f>D44-D43</f>
        <v>660000</v>
      </c>
    </row>
    <row r="50" spans="1:4" s="76" customFormat="1" ht="12.75">
      <c r="A50" s="108" t="s">
        <v>70</v>
      </c>
      <c r="B50" s="79"/>
      <c r="C50" s="79"/>
      <c r="D50" s="122">
        <f>D27-D32-D33-D34</f>
        <v>3224920</v>
      </c>
    </row>
    <row r="51" spans="1:4" s="76" customFormat="1" ht="12.75">
      <c r="A51" s="108" t="s">
        <v>71</v>
      </c>
      <c r="B51" s="79"/>
      <c r="C51" s="79"/>
      <c r="D51" s="122">
        <f>D15-D29+D37+D39-D38-D40+D30+D31</f>
        <v>43090</v>
      </c>
    </row>
    <row r="52" spans="1:4" s="76" customFormat="1" ht="12.75">
      <c r="A52" s="108" t="s">
        <v>72</v>
      </c>
      <c r="B52" s="79"/>
      <c r="C52" s="79"/>
      <c r="D52" s="122">
        <f>D15-D29+D37+D39-D38-D40+D30+D31+D16-D25-D26+D22+D23+D19</f>
        <v>352120</v>
      </c>
    </row>
    <row r="53" spans="1:3" s="76" customFormat="1" ht="12.75">
      <c r="A53" s="77"/>
      <c r="B53" s="79"/>
      <c r="C53" s="79"/>
    </row>
    <row r="54" spans="1:4" s="76" customFormat="1" ht="12.75">
      <c r="A54" s="77" t="s">
        <v>37</v>
      </c>
      <c r="B54" s="79"/>
      <c r="D54" s="123">
        <f>SUM(D48/D49)</f>
        <v>0.4031666666666667</v>
      </c>
    </row>
    <row r="55" spans="1:4" s="76" customFormat="1" ht="12.75">
      <c r="A55" s="79" t="s">
        <v>39</v>
      </c>
      <c r="B55" s="79"/>
      <c r="D55" s="123">
        <f>SUM(D48/D50)</f>
        <v>0.08251057390570929</v>
      </c>
    </row>
    <row r="56" spans="1:4" s="76" customFormat="1" ht="12.75">
      <c r="A56" s="79" t="s">
        <v>73</v>
      </c>
      <c r="B56" s="79"/>
      <c r="D56" s="123">
        <f>SUM(D51/D50)</f>
        <v>0.013361571759919626</v>
      </c>
    </row>
    <row r="57" spans="1:4" s="76" customFormat="1" ht="12.75">
      <c r="A57" s="79" t="s">
        <v>76</v>
      </c>
      <c r="B57" s="79"/>
      <c r="D57" s="123">
        <f>SUM(D52/D50)</f>
        <v>0.10918720464383612</v>
      </c>
    </row>
    <row r="60" spans="1:7" ht="15">
      <c r="A60" s="88" t="s">
        <v>107</v>
      </c>
      <c r="D60" s="475" t="s">
        <v>105</v>
      </c>
      <c r="E60" s="475"/>
      <c r="F60" s="475"/>
      <c r="G60" s="475"/>
    </row>
    <row r="61" spans="1:7" ht="15">
      <c r="A61" s="88" t="s">
        <v>60</v>
      </c>
      <c r="D61" s="88" t="s">
        <v>4</v>
      </c>
      <c r="E61" s="88" t="s">
        <v>5</v>
      </c>
      <c r="F61" s="475" t="s">
        <v>114</v>
      </c>
      <c r="G61" s="475"/>
    </row>
    <row r="62" spans="1:7" ht="15">
      <c r="A62" s="88">
        <v>0</v>
      </c>
      <c r="B62" s="476" t="s">
        <v>108</v>
      </c>
      <c r="C62" s="476"/>
      <c r="D62" s="49">
        <v>423000</v>
      </c>
      <c r="E62" s="49">
        <v>33560</v>
      </c>
      <c r="F62" s="473">
        <f>SUM(D62-E62)</f>
        <v>389440</v>
      </c>
      <c r="G62" s="474"/>
    </row>
    <row r="63" spans="1:7" ht="15">
      <c r="A63" s="88">
        <v>1</v>
      </c>
      <c r="B63" s="476" t="s">
        <v>109</v>
      </c>
      <c r="C63" s="476"/>
      <c r="D63" s="49">
        <v>151050</v>
      </c>
      <c r="E63" s="49">
        <v>125850</v>
      </c>
      <c r="F63" s="473">
        <f aca="true" t="shared" si="0" ref="F63:F71">SUM(D63-E63)</f>
        <v>25200</v>
      </c>
      <c r="G63" s="474"/>
    </row>
    <row r="64" spans="1:7" ht="15">
      <c r="A64" s="88">
        <v>2</v>
      </c>
      <c r="B64" s="476" t="s">
        <v>25</v>
      </c>
      <c r="C64" s="476"/>
      <c r="D64" s="49">
        <v>638060</v>
      </c>
      <c r="E64" s="49">
        <v>83570</v>
      </c>
      <c r="F64" s="473">
        <f t="shared" si="0"/>
        <v>554490</v>
      </c>
      <c r="G64" s="474"/>
    </row>
    <row r="65" spans="1:7" ht="15">
      <c r="A65" s="88">
        <v>3</v>
      </c>
      <c r="B65" s="476" t="s">
        <v>110</v>
      </c>
      <c r="C65" s="476"/>
      <c r="D65" s="49">
        <v>99500</v>
      </c>
      <c r="E65" s="49">
        <v>7500</v>
      </c>
      <c r="F65" s="473">
        <f t="shared" si="0"/>
        <v>92000</v>
      </c>
      <c r="G65" s="474"/>
    </row>
    <row r="66" spans="1:7" ht="15">
      <c r="A66" s="88">
        <v>4</v>
      </c>
      <c r="B66" s="476" t="s">
        <v>26</v>
      </c>
      <c r="C66" s="476"/>
      <c r="D66" s="49">
        <v>17390</v>
      </c>
      <c r="E66" s="49">
        <v>0</v>
      </c>
      <c r="F66" s="473">
        <f t="shared" si="0"/>
        <v>17390</v>
      </c>
      <c r="G66" s="474"/>
    </row>
    <row r="67" spans="1:7" ht="15">
      <c r="A67" s="88">
        <v>5</v>
      </c>
      <c r="B67" s="476" t="s">
        <v>111</v>
      </c>
      <c r="C67" s="476"/>
      <c r="D67" s="49">
        <v>713750</v>
      </c>
      <c r="E67" s="49">
        <v>72500</v>
      </c>
      <c r="F67" s="473">
        <f t="shared" si="0"/>
        <v>641250</v>
      </c>
      <c r="G67" s="474"/>
    </row>
    <row r="68" spans="1:7" ht="15">
      <c r="A68" s="88">
        <v>6</v>
      </c>
      <c r="B68" s="476" t="s">
        <v>27</v>
      </c>
      <c r="C68" s="476"/>
      <c r="D68" s="49">
        <v>355630</v>
      </c>
      <c r="E68" s="49">
        <v>204670</v>
      </c>
      <c r="F68" s="473">
        <f t="shared" si="0"/>
        <v>150960</v>
      </c>
      <c r="G68" s="474"/>
    </row>
    <row r="69" spans="1:7" ht="15">
      <c r="A69" s="88">
        <v>7</v>
      </c>
      <c r="B69" s="476" t="s">
        <v>112</v>
      </c>
      <c r="C69" s="476"/>
      <c r="D69" s="49">
        <v>464420</v>
      </c>
      <c r="E69" s="49">
        <v>417750</v>
      </c>
      <c r="F69" s="473">
        <f t="shared" si="0"/>
        <v>46670</v>
      </c>
      <c r="G69" s="474"/>
    </row>
    <row r="70" spans="1:7" ht="15">
      <c r="A70" s="88">
        <v>8</v>
      </c>
      <c r="B70" s="476" t="s">
        <v>28</v>
      </c>
      <c r="C70" s="476"/>
      <c r="D70" s="49">
        <v>224050</v>
      </c>
      <c r="E70" s="49">
        <v>159300</v>
      </c>
      <c r="F70" s="473">
        <f t="shared" si="0"/>
        <v>64750</v>
      </c>
      <c r="G70" s="474"/>
    </row>
    <row r="71" spans="1:9" ht="15">
      <c r="A71" s="88">
        <v>9</v>
      </c>
      <c r="B71" s="476" t="s">
        <v>113</v>
      </c>
      <c r="C71" s="476"/>
      <c r="D71" s="49">
        <v>620730</v>
      </c>
      <c r="E71" s="49">
        <v>2586350</v>
      </c>
      <c r="F71" s="473">
        <f t="shared" si="0"/>
        <v>-1965620</v>
      </c>
      <c r="G71" s="474"/>
      <c r="I71" s="179">
        <f>SUM(F62:G71)</f>
        <v>16530</v>
      </c>
    </row>
    <row r="74" ht="15">
      <c r="A74" s="88" t="s">
        <v>124</v>
      </c>
    </row>
    <row r="75" spans="1:7" ht="15">
      <c r="A75" s="88">
        <v>3</v>
      </c>
      <c r="B75" s="88" t="s">
        <v>4</v>
      </c>
      <c r="G75" s="124">
        <f>SUM(G76:G85)</f>
        <v>3707580</v>
      </c>
    </row>
    <row r="76" spans="1:7" ht="15">
      <c r="A76" s="88">
        <v>30</v>
      </c>
      <c r="B76" s="88" t="s">
        <v>11</v>
      </c>
      <c r="G76" s="186">
        <v>626140</v>
      </c>
    </row>
    <row r="77" spans="1:7" ht="15">
      <c r="A77" s="88">
        <v>31</v>
      </c>
      <c r="B77" s="88" t="s">
        <v>12</v>
      </c>
      <c r="G77" s="186">
        <v>739860</v>
      </c>
    </row>
    <row r="78" spans="1:7" ht="15">
      <c r="A78" s="88">
        <v>32</v>
      </c>
      <c r="B78" s="88" t="s">
        <v>13</v>
      </c>
      <c r="G78" s="186">
        <v>107290</v>
      </c>
    </row>
    <row r="79" spans="1:7" ht="15">
      <c r="A79" s="88">
        <v>33</v>
      </c>
      <c r="B79" s="88" t="s">
        <v>14</v>
      </c>
      <c r="G79" s="186">
        <v>327870</v>
      </c>
    </row>
    <row r="80" spans="1:7" ht="15">
      <c r="A80" s="88">
        <v>34</v>
      </c>
      <c r="B80" s="88" t="s">
        <v>137</v>
      </c>
      <c r="G80" s="186">
        <v>0</v>
      </c>
    </row>
    <row r="81" spans="1:7" ht="15">
      <c r="A81" s="88">
        <v>35</v>
      </c>
      <c r="B81" s="88" t="s">
        <v>15</v>
      </c>
      <c r="G81" s="186">
        <v>703940</v>
      </c>
    </row>
    <row r="82" spans="1:7" ht="15">
      <c r="A82" s="88">
        <v>36</v>
      </c>
      <c r="B82" s="88" t="s">
        <v>16</v>
      </c>
      <c r="G82" s="186">
        <v>737130</v>
      </c>
    </row>
    <row r="83" spans="1:7" ht="15">
      <c r="A83" s="88">
        <v>37</v>
      </c>
      <c r="B83" s="88" t="s">
        <v>56</v>
      </c>
      <c r="G83" s="186">
        <v>0</v>
      </c>
    </row>
    <row r="84" spans="1:7" ht="15">
      <c r="A84" s="88">
        <v>38</v>
      </c>
      <c r="B84" s="88" t="s">
        <v>17</v>
      </c>
      <c r="G84" s="186">
        <v>153010</v>
      </c>
    </row>
    <row r="85" spans="1:7" ht="15">
      <c r="A85" s="88">
        <v>39</v>
      </c>
      <c r="B85" s="88" t="s">
        <v>18</v>
      </c>
      <c r="G85" s="186">
        <v>312340</v>
      </c>
    </row>
    <row r="86" ht="15">
      <c r="G86" s="124"/>
    </row>
    <row r="87" spans="1:8" ht="15">
      <c r="A87" s="88">
        <v>4</v>
      </c>
      <c r="B87" s="88" t="s">
        <v>5</v>
      </c>
      <c r="G87" s="124">
        <f>SUM(G88:G97)</f>
        <v>3691050</v>
      </c>
      <c r="H87" s="124">
        <f>SUM(G75-G87)</f>
        <v>16530</v>
      </c>
    </row>
    <row r="88" spans="1:7" ht="15">
      <c r="A88" s="88">
        <v>40</v>
      </c>
      <c r="B88" s="88" t="s">
        <v>19</v>
      </c>
      <c r="G88" s="186">
        <v>1910830</v>
      </c>
    </row>
    <row r="89" spans="1:7" ht="15">
      <c r="A89" s="88">
        <v>41</v>
      </c>
      <c r="B89" s="88" t="s">
        <v>125</v>
      </c>
      <c r="G89" s="186">
        <v>47500</v>
      </c>
    </row>
    <row r="90" spans="1:7" ht="15">
      <c r="A90" s="88">
        <v>42</v>
      </c>
      <c r="B90" s="88" t="s">
        <v>20</v>
      </c>
      <c r="G90" s="186">
        <v>261840</v>
      </c>
    </row>
    <row r="91" spans="1:7" ht="15">
      <c r="A91" s="88">
        <v>43</v>
      </c>
      <c r="B91" s="88" t="s">
        <v>21</v>
      </c>
      <c r="G91" s="186">
        <v>459510</v>
      </c>
    </row>
    <row r="92" spans="1:7" ht="15">
      <c r="A92" s="88">
        <v>44</v>
      </c>
      <c r="B92" s="88" t="s">
        <v>22</v>
      </c>
      <c r="G92" s="186">
        <v>314100</v>
      </c>
    </row>
    <row r="93" spans="1:7" ht="15">
      <c r="A93" s="88">
        <v>45</v>
      </c>
      <c r="B93" s="88" t="s">
        <v>126</v>
      </c>
      <c r="G93" s="186">
        <v>51660</v>
      </c>
    </row>
    <row r="94" spans="1:7" ht="15">
      <c r="A94" s="88">
        <v>46</v>
      </c>
      <c r="B94" s="88" t="s">
        <v>23</v>
      </c>
      <c r="G94" s="186">
        <v>179480</v>
      </c>
    </row>
    <row r="95" spans="1:7" ht="15">
      <c r="A95" s="88">
        <v>47</v>
      </c>
      <c r="B95" s="88" t="s">
        <v>56</v>
      </c>
      <c r="G95" s="186">
        <v>0</v>
      </c>
    </row>
    <row r="96" spans="1:7" ht="15">
      <c r="A96" s="88">
        <v>48</v>
      </c>
      <c r="B96" s="88" t="s">
        <v>24</v>
      </c>
      <c r="G96" s="186">
        <v>153790</v>
      </c>
    </row>
    <row r="97" spans="1:7" ht="15">
      <c r="A97" s="88">
        <v>49</v>
      </c>
      <c r="B97" s="88" t="s">
        <v>18</v>
      </c>
      <c r="G97" s="186">
        <v>312340</v>
      </c>
    </row>
  </sheetData>
  <mergeCells count="22"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D60:G60"/>
  </mergeCells>
  <printOptions/>
  <pageMargins left="0.7874015748031497" right="0.31496062992125984" top="0.5511811023622047" bottom="0.4724409448818898" header="0" footer="0.3937007874015748"/>
  <pageSetup horizontalDpi="600" verticalDpi="600" orientation="portrait" paperSize="9" r:id="rId2"/>
  <headerFooter alignWithMargins="0">
    <oddFooter>&amp;L&amp;8Amt für Gemeinden und Raumordnung, Fachbereich Gemeindefinanzen&amp;R&amp;8&amp;D      Seite &amp;P</oddFooter>
  </headerFooter>
  <rowBreaks count="1" manualBreakCount="1">
    <brk id="4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79">
      <selection activeCell="H69" sqref="H69"/>
    </sheetView>
  </sheetViews>
  <sheetFormatPr defaultColWidth="11.421875" defaultRowHeight="12.75"/>
  <cols>
    <col min="1" max="3" width="10.7109375" style="140" customWidth="1"/>
    <col min="4" max="4" width="13.7109375" style="140" customWidth="1"/>
    <col min="5" max="5" width="14.00390625" style="140" customWidth="1"/>
    <col min="6" max="6" width="10.7109375" style="140" customWidth="1"/>
    <col min="7" max="7" width="23.7109375" style="140" customWidth="1"/>
    <col min="8" max="8" width="11.421875" style="140" customWidth="1"/>
    <col min="9" max="9" width="14.28125" style="140" bestFit="1" customWidth="1"/>
    <col min="10" max="10" width="5.140625" style="140" customWidth="1"/>
    <col min="11" max="11" width="17.8515625" style="140" customWidth="1"/>
    <col min="12" max="16384" width="11.421875" style="140" customWidth="1"/>
  </cols>
  <sheetData>
    <row r="1" spans="1:7" s="126" customFormat="1" ht="26.25">
      <c r="A1" s="125" t="s">
        <v>41</v>
      </c>
      <c r="B1" s="125"/>
      <c r="C1" s="125"/>
      <c r="D1" s="125"/>
      <c r="E1" s="125"/>
      <c r="F1" s="125"/>
      <c r="G1" s="125"/>
    </row>
    <row r="2" spans="1:7" s="128" customFormat="1" ht="12.75">
      <c r="A2" s="127"/>
      <c r="B2" s="127"/>
      <c r="C2" s="127"/>
      <c r="D2" s="127"/>
      <c r="E2" s="127"/>
      <c r="F2" s="127"/>
      <c r="G2" s="127"/>
    </row>
    <row r="3" spans="1:7" s="128" customFormat="1" ht="12.75">
      <c r="A3" s="129" t="s">
        <v>42</v>
      </c>
      <c r="B3" s="130" t="str">
        <f>Basisdaten!B3</f>
        <v>Lauenen</v>
      </c>
      <c r="C3" s="130"/>
      <c r="D3" s="131"/>
      <c r="E3" s="129" t="s">
        <v>43</v>
      </c>
      <c r="F3" s="132" t="str">
        <f>Basisdaten!B4</f>
        <v>Einwohnergemeinde</v>
      </c>
      <c r="G3" s="130"/>
    </row>
    <row r="4" spans="1:7" s="128" customFormat="1" ht="12.75">
      <c r="A4" s="129" t="s">
        <v>44</v>
      </c>
      <c r="B4" s="130" t="str">
        <f>Basisdaten!B5</f>
        <v>Saanen</v>
      </c>
      <c r="C4" s="130"/>
      <c r="D4" s="131"/>
      <c r="E4" s="129" t="s">
        <v>45</v>
      </c>
      <c r="F4" s="132">
        <v>2007</v>
      </c>
      <c r="G4" s="130"/>
    </row>
    <row r="5" spans="1:7" s="128" customFormat="1" ht="12.75">
      <c r="A5" s="129"/>
      <c r="B5" s="133"/>
      <c r="C5" s="131"/>
      <c r="D5" s="131"/>
      <c r="E5" s="129"/>
      <c r="F5" s="134"/>
      <c r="G5" s="135"/>
    </row>
    <row r="6" spans="1:7" ht="19.5">
      <c r="A6" s="189" t="s">
        <v>162</v>
      </c>
      <c r="B6" s="136"/>
      <c r="C6" s="137"/>
      <c r="D6" s="138"/>
      <c r="E6" s="136"/>
      <c r="F6" s="137"/>
      <c r="G6" s="139"/>
    </row>
    <row r="7" spans="1:7" s="128" customFormat="1" ht="12.75">
      <c r="A7" s="141"/>
      <c r="B7" s="141"/>
      <c r="C7" s="142"/>
      <c r="D7" s="143"/>
      <c r="E7" s="141"/>
      <c r="F7" s="142"/>
      <c r="G7" s="144"/>
    </row>
    <row r="8" spans="1:7" s="128" customFormat="1" ht="12.75">
      <c r="A8" s="130" t="s">
        <v>46</v>
      </c>
      <c r="B8" s="131"/>
      <c r="C8" s="145"/>
      <c r="D8" s="135"/>
      <c r="E8" s="131"/>
      <c r="F8" s="131"/>
      <c r="G8" s="131"/>
    </row>
    <row r="9" spans="1:7" s="128" customFormat="1" ht="12.75">
      <c r="A9" s="146" t="s">
        <v>9</v>
      </c>
      <c r="B9" s="147"/>
      <c r="C9" s="148"/>
      <c r="D9" s="39"/>
      <c r="E9" s="147" t="s">
        <v>123</v>
      </c>
      <c r="F9" s="147"/>
      <c r="G9" s="149">
        <f>SUM(D10-D9)</f>
        <v>8770.88</v>
      </c>
    </row>
    <row r="10" spans="1:7" s="128" customFormat="1" ht="12.75">
      <c r="A10" s="150" t="s">
        <v>47</v>
      </c>
      <c r="B10" s="151"/>
      <c r="C10" s="152"/>
      <c r="D10" s="44">
        <v>8770.88</v>
      </c>
      <c r="E10" s="151"/>
      <c r="F10" s="151"/>
      <c r="G10" s="153"/>
    </row>
    <row r="11" spans="1:7" s="128" customFormat="1" ht="12.75">
      <c r="A11" s="131"/>
      <c r="B11" s="131"/>
      <c r="C11" s="145"/>
      <c r="D11" s="135"/>
      <c r="E11" s="145"/>
      <c r="F11" s="145"/>
      <c r="G11" s="131"/>
    </row>
    <row r="12" spans="1:7" s="128" customFormat="1" ht="12.75">
      <c r="A12" s="131"/>
      <c r="B12" s="131"/>
      <c r="C12" s="145"/>
      <c r="D12" s="135"/>
      <c r="E12" s="145"/>
      <c r="F12" s="145"/>
      <c r="G12" s="131"/>
    </row>
    <row r="13" spans="1:7" s="128" customFormat="1" ht="12.75">
      <c r="A13" s="130" t="s">
        <v>49</v>
      </c>
      <c r="B13" s="131"/>
      <c r="C13" s="145"/>
      <c r="D13" s="135"/>
      <c r="E13" s="131"/>
      <c r="F13" s="131"/>
      <c r="G13" s="131"/>
    </row>
    <row r="14" spans="1:7" s="128" customFormat="1" ht="12.75">
      <c r="A14" s="159">
        <v>3</v>
      </c>
      <c r="B14" s="160"/>
      <c r="C14" s="148"/>
      <c r="D14" s="39">
        <v>3884122.02</v>
      </c>
      <c r="E14" s="147" t="s">
        <v>4</v>
      </c>
      <c r="F14" s="147"/>
      <c r="G14" s="155"/>
    </row>
    <row r="15" spans="1:7" s="128" customFormat="1" ht="12.75">
      <c r="A15" s="156">
        <v>32</v>
      </c>
      <c r="B15" s="161"/>
      <c r="C15" s="145"/>
      <c r="D15" s="49">
        <v>105686.97</v>
      </c>
      <c r="E15" s="131" t="s">
        <v>13</v>
      </c>
      <c r="F15" s="131"/>
      <c r="G15" s="157"/>
    </row>
    <row r="16" spans="1:7" s="128" customFormat="1" ht="12.75">
      <c r="A16" s="156">
        <v>331</v>
      </c>
      <c r="B16" s="161"/>
      <c r="C16" s="145"/>
      <c r="D16" s="49">
        <v>199272.05</v>
      </c>
      <c r="E16" s="131" t="s">
        <v>50</v>
      </c>
      <c r="F16" s="131"/>
      <c r="G16" s="157"/>
    </row>
    <row r="17" spans="1:7" s="128" customFormat="1" ht="12.75">
      <c r="A17" s="156">
        <v>332</v>
      </c>
      <c r="B17" s="161"/>
      <c r="C17" s="145"/>
      <c r="D17" s="49">
        <v>163425.8</v>
      </c>
      <c r="E17" s="131" t="s">
        <v>51</v>
      </c>
      <c r="F17" s="131"/>
      <c r="G17" s="157"/>
    </row>
    <row r="18" spans="1:7" s="128" customFormat="1" ht="12.75">
      <c r="A18" s="162" t="s">
        <v>52</v>
      </c>
      <c r="B18" s="161" t="s">
        <v>53</v>
      </c>
      <c r="C18" s="145"/>
      <c r="D18" s="49">
        <v>12400</v>
      </c>
      <c r="E18" s="131" t="s">
        <v>54</v>
      </c>
      <c r="F18" s="131"/>
      <c r="G18" s="157"/>
    </row>
    <row r="19" spans="1:7" s="128" customFormat="1" ht="12.75">
      <c r="A19" s="156">
        <v>333</v>
      </c>
      <c r="B19" s="161"/>
      <c r="C19" s="145"/>
      <c r="D19" s="49">
        <v>0</v>
      </c>
      <c r="E19" s="131" t="s">
        <v>55</v>
      </c>
      <c r="F19" s="131"/>
      <c r="G19" s="157"/>
    </row>
    <row r="20" spans="1:7" s="128" customFormat="1" ht="12.75">
      <c r="A20" s="156">
        <v>37</v>
      </c>
      <c r="B20" s="161"/>
      <c r="C20" s="154"/>
      <c r="D20" s="49">
        <v>0</v>
      </c>
      <c r="E20" s="131" t="s">
        <v>56</v>
      </c>
      <c r="F20" s="131"/>
      <c r="G20" s="157"/>
    </row>
    <row r="21" spans="1:7" s="128" customFormat="1" ht="12.75">
      <c r="A21" s="156">
        <v>380</v>
      </c>
      <c r="B21" s="161"/>
      <c r="C21" s="145"/>
      <c r="D21" s="49">
        <v>352843.85</v>
      </c>
      <c r="E21" s="131" t="s">
        <v>17</v>
      </c>
      <c r="F21" s="131"/>
      <c r="G21" s="157"/>
    </row>
    <row r="22" spans="1:7" s="128" customFormat="1" ht="12.75">
      <c r="A22" s="156" t="s">
        <v>132</v>
      </c>
      <c r="B22" s="161" t="s">
        <v>133</v>
      </c>
      <c r="C22" s="145"/>
      <c r="D22" s="49">
        <v>36801</v>
      </c>
      <c r="E22" s="131" t="s">
        <v>134</v>
      </c>
      <c r="F22" s="131"/>
      <c r="G22" s="157"/>
    </row>
    <row r="23" spans="1:7" s="128" customFormat="1" ht="12.75">
      <c r="A23" s="156" t="s">
        <v>135</v>
      </c>
      <c r="B23" s="161" t="s">
        <v>133</v>
      </c>
      <c r="C23" s="145"/>
      <c r="D23" s="49">
        <v>54783</v>
      </c>
      <c r="E23" s="131" t="s">
        <v>136</v>
      </c>
      <c r="F23" s="131"/>
      <c r="G23" s="157"/>
    </row>
    <row r="24" spans="1:7" s="128" customFormat="1" ht="12.75">
      <c r="A24" s="156">
        <v>39</v>
      </c>
      <c r="B24" s="161"/>
      <c r="C24" s="154"/>
      <c r="D24" s="49">
        <v>314138.2</v>
      </c>
      <c r="E24" s="131" t="s">
        <v>18</v>
      </c>
      <c r="F24" s="131"/>
      <c r="G24" s="157"/>
    </row>
    <row r="25" spans="1:7" s="128" customFormat="1" ht="12.75">
      <c r="A25" s="156">
        <v>700.331</v>
      </c>
      <c r="B25" s="161" t="s">
        <v>128</v>
      </c>
      <c r="C25" s="154"/>
      <c r="D25" s="49">
        <v>0</v>
      </c>
      <c r="E25" s="131" t="s">
        <v>129</v>
      </c>
      <c r="F25" s="131"/>
      <c r="G25" s="157"/>
    </row>
    <row r="26" spans="1:7" s="128" customFormat="1" ht="12.75">
      <c r="A26" s="156">
        <v>710.331</v>
      </c>
      <c r="B26" s="161" t="s">
        <v>130</v>
      </c>
      <c r="C26" s="154"/>
      <c r="D26" s="49">
        <v>0</v>
      </c>
      <c r="E26" s="131" t="s">
        <v>131</v>
      </c>
      <c r="F26" s="131"/>
      <c r="G26" s="157"/>
    </row>
    <row r="27" spans="1:7" s="128" customFormat="1" ht="12.75">
      <c r="A27" s="156">
        <v>4</v>
      </c>
      <c r="B27" s="161"/>
      <c r="C27" s="145"/>
      <c r="D27" s="49">
        <v>3892892.9</v>
      </c>
      <c r="E27" s="131" t="s">
        <v>5</v>
      </c>
      <c r="F27" s="131"/>
      <c r="G27" s="157"/>
    </row>
    <row r="28" spans="1:7" s="128" customFormat="1" ht="12.75">
      <c r="A28" s="156">
        <v>40</v>
      </c>
      <c r="B28" s="161"/>
      <c r="C28" s="154"/>
      <c r="D28" s="49">
        <v>1835945.4</v>
      </c>
      <c r="E28" s="131" t="s">
        <v>57</v>
      </c>
      <c r="F28" s="131"/>
      <c r="G28" s="157"/>
    </row>
    <row r="29" spans="1:7" s="128" customFormat="1" ht="12.75">
      <c r="A29" s="156">
        <v>42</v>
      </c>
      <c r="B29" s="161"/>
      <c r="C29" s="154"/>
      <c r="D29" s="49">
        <v>516442.35</v>
      </c>
      <c r="E29" s="131" t="s">
        <v>20</v>
      </c>
      <c r="F29" s="131"/>
      <c r="G29" s="157"/>
    </row>
    <row r="30" spans="1:7" s="128" customFormat="1" ht="12.75">
      <c r="A30" s="156">
        <v>424</v>
      </c>
      <c r="B30" s="161"/>
      <c r="C30" s="154"/>
      <c r="D30" s="49">
        <v>168001.4</v>
      </c>
      <c r="E30" s="131" t="s">
        <v>58</v>
      </c>
      <c r="F30" s="131"/>
      <c r="G30" s="157"/>
    </row>
    <row r="31" spans="1:7" s="128" customFormat="1" ht="12.75">
      <c r="A31" s="156">
        <v>428</v>
      </c>
      <c r="B31" s="161"/>
      <c r="C31" s="154"/>
      <c r="D31" s="49">
        <v>165387.6</v>
      </c>
      <c r="E31" s="129" t="s">
        <v>59</v>
      </c>
      <c r="F31" s="131"/>
      <c r="G31" s="157"/>
    </row>
    <row r="32" spans="1:7" s="128" customFormat="1" ht="12.75">
      <c r="A32" s="156">
        <v>47</v>
      </c>
      <c r="B32" s="161"/>
      <c r="C32" s="154"/>
      <c r="D32" s="49">
        <v>0</v>
      </c>
      <c r="E32" s="131" t="s">
        <v>56</v>
      </c>
      <c r="F32" s="131"/>
      <c r="G32" s="157"/>
    </row>
    <row r="33" spans="1:7" s="128" customFormat="1" ht="12.75">
      <c r="A33" s="156">
        <v>480</v>
      </c>
      <c r="B33" s="161"/>
      <c r="C33" s="145"/>
      <c r="D33" s="49">
        <v>33637.55</v>
      </c>
      <c r="E33" s="131" t="s">
        <v>24</v>
      </c>
      <c r="F33" s="131"/>
      <c r="G33" s="157"/>
    </row>
    <row r="34" spans="1:7" s="128" customFormat="1" ht="12.75">
      <c r="A34" s="158">
        <v>49</v>
      </c>
      <c r="B34" s="163"/>
      <c r="C34" s="164"/>
      <c r="D34" s="44">
        <v>314138.2</v>
      </c>
      <c r="E34" s="151" t="s">
        <v>18</v>
      </c>
      <c r="F34" s="151"/>
      <c r="G34" s="153"/>
    </row>
    <row r="35" spans="1:7" s="128" customFormat="1" ht="12.75">
      <c r="A35" s="161"/>
      <c r="B35" s="161"/>
      <c r="C35" s="154"/>
      <c r="D35" s="135"/>
      <c r="E35" s="131"/>
      <c r="F35" s="131"/>
      <c r="G35" s="131"/>
    </row>
    <row r="36" spans="1:7" s="128" customFormat="1" ht="12.75">
      <c r="A36" s="132" t="s">
        <v>10</v>
      </c>
      <c r="B36" s="161"/>
      <c r="C36" s="154"/>
      <c r="D36" s="135"/>
      <c r="E36" s="131"/>
      <c r="F36" s="131"/>
      <c r="G36" s="131"/>
    </row>
    <row r="37" spans="1:7" s="128" customFormat="1" ht="12.75">
      <c r="A37" s="159" t="s">
        <v>60</v>
      </c>
      <c r="B37" s="165">
        <v>942</v>
      </c>
      <c r="C37" s="166" t="s">
        <v>61</v>
      </c>
      <c r="D37" s="39">
        <v>200241.9</v>
      </c>
      <c r="E37" s="147" t="s">
        <v>62</v>
      </c>
      <c r="F37" s="147"/>
      <c r="G37" s="155"/>
    </row>
    <row r="38" spans="1:7" s="128" customFormat="1" ht="12.75">
      <c r="A38" s="156" t="s">
        <v>63</v>
      </c>
      <c r="B38" s="129">
        <v>942.391</v>
      </c>
      <c r="C38" s="145"/>
      <c r="D38" s="49">
        <v>87534.5</v>
      </c>
      <c r="E38" s="131" t="s">
        <v>64</v>
      </c>
      <c r="F38" s="131"/>
      <c r="G38" s="157"/>
    </row>
    <row r="39" spans="1:7" s="128" customFormat="1" ht="12.75">
      <c r="A39" s="156" t="s">
        <v>60</v>
      </c>
      <c r="B39" s="129">
        <v>943</v>
      </c>
      <c r="C39" s="167" t="s">
        <v>61</v>
      </c>
      <c r="D39" s="49">
        <v>0</v>
      </c>
      <c r="E39" s="131" t="s">
        <v>65</v>
      </c>
      <c r="F39" s="131"/>
      <c r="G39" s="157"/>
    </row>
    <row r="40" spans="1:7" s="128" customFormat="1" ht="12.75">
      <c r="A40" s="158" t="s">
        <v>63</v>
      </c>
      <c r="B40" s="168">
        <v>943.391</v>
      </c>
      <c r="C40" s="164"/>
      <c r="D40" s="44">
        <v>0</v>
      </c>
      <c r="E40" s="151" t="s">
        <v>64</v>
      </c>
      <c r="F40" s="151"/>
      <c r="G40" s="153"/>
    </row>
    <row r="41" spans="1:7" s="128" customFormat="1" ht="12.75">
      <c r="A41" s="131"/>
      <c r="B41" s="131"/>
      <c r="C41" s="145"/>
      <c r="D41" s="135"/>
      <c r="E41" s="131"/>
      <c r="F41" s="131"/>
      <c r="G41" s="131"/>
    </row>
    <row r="42" spans="1:7" s="128" customFormat="1" ht="12.75">
      <c r="A42" s="130" t="s">
        <v>29</v>
      </c>
      <c r="B42" s="131"/>
      <c r="C42" s="145"/>
      <c r="D42" s="135"/>
      <c r="E42" s="131"/>
      <c r="F42" s="131"/>
      <c r="G42" s="131"/>
    </row>
    <row r="43" spans="1:11" s="128" customFormat="1" ht="12.75">
      <c r="A43" s="169">
        <v>999.59</v>
      </c>
      <c r="B43" s="170"/>
      <c r="C43" s="148"/>
      <c r="D43" s="39">
        <v>247736.55</v>
      </c>
      <c r="E43" s="147" t="s">
        <v>66</v>
      </c>
      <c r="F43" s="147"/>
      <c r="G43" s="155"/>
      <c r="H43" s="128" t="s">
        <v>127</v>
      </c>
      <c r="K43" s="184">
        <v>339982.8</v>
      </c>
    </row>
    <row r="44" spans="1:11" s="128" customFormat="1" ht="12.75">
      <c r="A44" s="171">
        <v>999.69</v>
      </c>
      <c r="B44" s="172"/>
      <c r="C44" s="152"/>
      <c r="D44" s="44">
        <v>555994.95</v>
      </c>
      <c r="E44" s="151" t="s">
        <v>67</v>
      </c>
      <c r="F44" s="151"/>
      <c r="G44" s="153"/>
      <c r="H44" s="128" t="s">
        <v>127</v>
      </c>
      <c r="K44" s="185">
        <v>339982.8</v>
      </c>
    </row>
    <row r="45" spans="1:7" s="128" customFormat="1" ht="12.75">
      <c r="A45" s="131"/>
      <c r="B45" s="131"/>
      <c r="C45" s="145"/>
      <c r="D45" s="135"/>
      <c r="E45" s="131"/>
      <c r="F45" s="131"/>
      <c r="G45" s="131"/>
    </row>
    <row r="46" spans="1:7" ht="18">
      <c r="A46" s="173" t="s">
        <v>68</v>
      </c>
      <c r="B46" s="136"/>
      <c r="C46" s="136"/>
      <c r="D46" s="174"/>
      <c r="E46" s="174"/>
      <c r="F46" s="174"/>
      <c r="G46" s="174"/>
    </row>
    <row r="47" spans="1:3" s="128" customFormat="1" ht="12.75">
      <c r="A47" s="129"/>
      <c r="B47" s="131"/>
      <c r="C47" s="131"/>
    </row>
    <row r="48" spans="1:4" s="128" customFormat="1" ht="12.75">
      <c r="A48" s="161" t="s">
        <v>69</v>
      </c>
      <c r="B48" s="131"/>
      <c r="C48" s="131"/>
      <c r="D48" s="175">
        <f>(D16+D17+D19+D21+D10-D9-D33)</f>
        <v>690675.0299999999</v>
      </c>
    </row>
    <row r="49" spans="1:4" s="128" customFormat="1" ht="12.75">
      <c r="A49" s="161" t="s">
        <v>32</v>
      </c>
      <c r="B49" s="131"/>
      <c r="C49" s="131"/>
      <c r="D49" s="176">
        <f>D44-D43</f>
        <v>308258.39999999997</v>
      </c>
    </row>
    <row r="50" spans="1:4" s="128" customFormat="1" ht="12.75">
      <c r="A50" s="161" t="s">
        <v>70</v>
      </c>
      <c r="B50" s="131"/>
      <c r="C50" s="131"/>
      <c r="D50" s="176">
        <f>D27-D32-D33-D34</f>
        <v>3545117.15</v>
      </c>
    </row>
    <row r="51" spans="1:4" s="128" customFormat="1" ht="12.75">
      <c r="A51" s="161" t="s">
        <v>71</v>
      </c>
      <c r="B51" s="131"/>
      <c r="C51" s="131"/>
      <c r="D51" s="176">
        <f>D15-D29+D37+D39-D38-D40+D30+D31</f>
        <v>35341.02000000002</v>
      </c>
    </row>
    <row r="52" spans="1:4" s="128" customFormat="1" ht="12.75">
      <c r="A52" s="161" t="s">
        <v>72</v>
      </c>
      <c r="B52" s="131"/>
      <c r="C52" s="131"/>
      <c r="D52" s="176">
        <f>D15-D29+D37+D39-D38-D40+D30+D31+D16-D25-D26+D22+D23+D19</f>
        <v>326197.07</v>
      </c>
    </row>
    <row r="53" spans="1:3" s="128" customFormat="1" ht="12.75">
      <c r="A53" s="129"/>
      <c r="B53" s="131"/>
      <c r="C53" s="131"/>
    </row>
    <row r="54" spans="1:4" s="128" customFormat="1" ht="12.75">
      <c r="A54" s="129" t="s">
        <v>37</v>
      </c>
      <c r="B54" s="131"/>
      <c r="D54" s="177">
        <f>SUM(D48/D49)</f>
        <v>2.2405716437897554</v>
      </c>
    </row>
    <row r="55" spans="1:4" s="128" customFormat="1" ht="12.75">
      <c r="A55" s="131" t="s">
        <v>39</v>
      </c>
      <c r="B55" s="131"/>
      <c r="D55" s="177">
        <f>SUM(D48/D50)</f>
        <v>0.19482431772388675</v>
      </c>
    </row>
    <row r="56" spans="1:4" s="128" customFormat="1" ht="12.75">
      <c r="A56" s="131" t="s">
        <v>73</v>
      </c>
      <c r="B56" s="131"/>
      <c r="D56" s="177">
        <f>SUM(D51/D50)</f>
        <v>0.009968928671369864</v>
      </c>
    </row>
    <row r="57" spans="1:4" s="128" customFormat="1" ht="12.75">
      <c r="A57" s="131" t="s">
        <v>74</v>
      </c>
      <c r="B57" s="131"/>
      <c r="D57" s="177">
        <f>SUM(D52/D50)</f>
        <v>0.0920130580169967</v>
      </c>
    </row>
    <row r="60" spans="1:7" ht="15">
      <c r="A60" s="140" t="s">
        <v>107</v>
      </c>
      <c r="D60" s="479" t="s">
        <v>115</v>
      </c>
      <c r="E60" s="479"/>
      <c r="F60" s="479"/>
      <c r="G60" s="479"/>
    </row>
    <row r="61" spans="1:11" ht="15">
      <c r="A61" s="140" t="s">
        <v>60</v>
      </c>
      <c r="D61" s="140" t="s">
        <v>4</v>
      </c>
      <c r="E61" s="140" t="s">
        <v>5</v>
      </c>
      <c r="F61" s="479" t="s">
        <v>114</v>
      </c>
      <c r="G61" s="479"/>
      <c r="J61" s="128"/>
      <c r="K61" s="128"/>
    </row>
    <row r="62" spans="1:7" ht="15">
      <c r="A62" s="140">
        <v>0</v>
      </c>
      <c r="B62" s="480" t="s">
        <v>108</v>
      </c>
      <c r="C62" s="480"/>
      <c r="D62" s="49">
        <v>416748.9</v>
      </c>
      <c r="E62" s="49">
        <v>28665.95</v>
      </c>
      <c r="F62" s="477">
        <f aca="true" t="shared" si="0" ref="F62:F71">SUM(D62-E62)</f>
        <v>388082.95</v>
      </c>
      <c r="G62" s="478"/>
    </row>
    <row r="63" spans="1:7" ht="15">
      <c r="A63" s="140">
        <v>1</v>
      </c>
      <c r="B63" s="480" t="s">
        <v>109</v>
      </c>
      <c r="C63" s="480"/>
      <c r="D63" s="49">
        <v>160552</v>
      </c>
      <c r="E63" s="49">
        <v>161083</v>
      </c>
      <c r="F63" s="477">
        <f t="shared" si="0"/>
        <v>-531</v>
      </c>
      <c r="G63" s="478"/>
    </row>
    <row r="64" spans="1:7" ht="15">
      <c r="A64" s="140">
        <v>2</v>
      </c>
      <c r="B64" s="480" t="s">
        <v>25</v>
      </c>
      <c r="C64" s="480"/>
      <c r="D64" s="49">
        <v>677221.4</v>
      </c>
      <c r="E64" s="49">
        <v>90803.9</v>
      </c>
      <c r="F64" s="477">
        <f t="shared" si="0"/>
        <v>586417.5</v>
      </c>
      <c r="G64" s="478"/>
    </row>
    <row r="65" spans="1:7" ht="15">
      <c r="A65" s="140">
        <v>3</v>
      </c>
      <c r="B65" s="480" t="s">
        <v>110</v>
      </c>
      <c r="C65" s="480"/>
      <c r="D65" s="49">
        <v>90646</v>
      </c>
      <c r="E65" s="49">
        <v>3000</v>
      </c>
      <c r="F65" s="477">
        <f t="shared" si="0"/>
        <v>87646</v>
      </c>
      <c r="G65" s="478"/>
    </row>
    <row r="66" spans="1:7" ht="15">
      <c r="A66" s="140">
        <v>4</v>
      </c>
      <c r="B66" s="480" t="s">
        <v>26</v>
      </c>
      <c r="C66" s="480"/>
      <c r="D66" s="49">
        <v>22767.45</v>
      </c>
      <c r="E66" s="49">
        <v>22056.35</v>
      </c>
      <c r="F66" s="477">
        <f t="shared" si="0"/>
        <v>711.1000000000022</v>
      </c>
      <c r="G66" s="478"/>
    </row>
    <row r="67" spans="1:7" ht="15">
      <c r="A67" s="140">
        <v>5</v>
      </c>
      <c r="B67" s="480" t="s">
        <v>111</v>
      </c>
      <c r="C67" s="480"/>
      <c r="D67" s="49">
        <v>687282.6</v>
      </c>
      <c r="E67" s="49">
        <v>147000.7</v>
      </c>
      <c r="F67" s="477">
        <f t="shared" si="0"/>
        <v>540281.8999999999</v>
      </c>
      <c r="G67" s="478"/>
    </row>
    <row r="68" spans="1:7" ht="15">
      <c r="A68" s="140">
        <v>6</v>
      </c>
      <c r="B68" s="480" t="s">
        <v>27</v>
      </c>
      <c r="C68" s="480"/>
      <c r="D68" s="49">
        <v>360357.6</v>
      </c>
      <c r="E68" s="49">
        <v>217543.5</v>
      </c>
      <c r="F68" s="477">
        <f t="shared" si="0"/>
        <v>142814.09999999998</v>
      </c>
      <c r="G68" s="478"/>
    </row>
    <row r="69" spans="1:7" ht="15">
      <c r="A69" s="140">
        <v>7</v>
      </c>
      <c r="B69" s="480" t="s">
        <v>112</v>
      </c>
      <c r="C69" s="480"/>
      <c r="D69" s="49">
        <v>531036.7</v>
      </c>
      <c r="E69" s="49">
        <v>507404.25</v>
      </c>
      <c r="F69" s="477">
        <f t="shared" si="0"/>
        <v>23632.449999999953</v>
      </c>
      <c r="G69" s="478"/>
    </row>
    <row r="70" spans="1:7" ht="15">
      <c r="A70" s="140">
        <v>8</v>
      </c>
      <c r="B70" s="480" t="s">
        <v>28</v>
      </c>
      <c r="C70" s="480"/>
      <c r="D70" s="49">
        <v>193532.45</v>
      </c>
      <c r="E70" s="49">
        <v>151134.1</v>
      </c>
      <c r="F70" s="477">
        <f t="shared" si="0"/>
        <v>42398.350000000006</v>
      </c>
      <c r="G70" s="478"/>
    </row>
    <row r="71" spans="1:9" ht="15">
      <c r="A71" s="140">
        <v>9</v>
      </c>
      <c r="B71" s="480" t="s">
        <v>113</v>
      </c>
      <c r="C71" s="480"/>
      <c r="D71" s="49">
        <v>743976.92</v>
      </c>
      <c r="E71" s="49">
        <v>2564201.15</v>
      </c>
      <c r="F71" s="477">
        <f t="shared" si="0"/>
        <v>-1820224.23</v>
      </c>
      <c r="G71" s="478"/>
      <c r="I71" s="180">
        <f>SUM(F62:G71)</f>
        <v>-8770.880000000121</v>
      </c>
    </row>
    <row r="74" ht="15">
      <c r="A74" s="140" t="s">
        <v>124</v>
      </c>
    </row>
    <row r="75" spans="1:7" ht="15">
      <c r="A75" s="140">
        <v>3</v>
      </c>
      <c r="B75" s="140" t="s">
        <v>4</v>
      </c>
      <c r="G75" s="178">
        <f>SUM(G76:G85)</f>
        <v>3884122.02</v>
      </c>
    </row>
    <row r="76" spans="1:7" ht="15">
      <c r="A76" s="140">
        <v>30</v>
      </c>
      <c r="B76" s="140" t="s">
        <v>11</v>
      </c>
      <c r="G76" s="186">
        <v>631763.55</v>
      </c>
    </row>
    <row r="77" spans="1:7" ht="15">
      <c r="A77" s="140">
        <v>31</v>
      </c>
      <c r="B77" s="140" t="s">
        <v>12</v>
      </c>
      <c r="G77" s="186">
        <v>689094.55</v>
      </c>
    </row>
    <row r="78" spans="1:7" ht="15">
      <c r="A78" s="140">
        <v>32</v>
      </c>
      <c r="B78" s="140" t="s">
        <v>13</v>
      </c>
      <c r="G78" s="186">
        <v>105686.97</v>
      </c>
    </row>
    <row r="79" spans="1:7" ht="15">
      <c r="A79" s="140">
        <v>33</v>
      </c>
      <c r="B79" s="140" t="s">
        <v>14</v>
      </c>
      <c r="G79" s="186">
        <v>400176.95</v>
      </c>
    </row>
    <row r="80" spans="1:7" ht="15">
      <c r="A80" s="140">
        <v>34</v>
      </c>
      <c r="B80" s="140" t="s">
        <v>137</v>
      </c>
      <c r="G80" s="186">
        <v>0</v>
      </c>
    </row>
    <row r="81" spans="1:7" ht="15">
      <c r="A81" s="140">
        <v>35</v>
      </c>
      <c r="B81" s="140" t="s">
        <v>15</v>
      </c>
      <c r="G81" s="186">
        <v>717558.9</v>
      </c>
    </row>
    <row r="82" spans="1:7" ht="15">
      <c r="A82" s="140">
        <v>36</v>
      </c>
      <c r="B82" s="140" t="s">
        <v>16</v>
      </c>
      <c r="G82" s="186">
        <v>672859.05</v>
      </c>
    </row>
    <row r="83" spans="1:7" ht="15">
      <c r="A83" s="140">
        <v>37</v>
      </c>
      <c r="B83" s="140" t="s">
        <v>56</v>
      </c>
      <c r="G83" s="186">
        <v>0</v>
      </c>
    </row>
    <row r="84" spans="1:7" ht="15">
      <c r="A84" s="140">
        <v>38</v>
      </c>
      <c r="B84" s="140" t="s">
        <v>17</v>
      </c>
      <c r="G84" s="186">
        <v>352843.85</v>
      </c>
    </row>
    <row r="85" spans="1:7" ht="15">
      <c r="A85" s="140">
        <v>39</v>
      </c>
      <c r="B85" s="140" t="s">
        <v>18</v>
      </c>
      <c r="G85" s="186">
        <v>314138.2</v>
      </c>
    </row>
    <row r="87" spans="1:7" ht="15">
      <c r="A87" s="140">
        <v>4</v>
      </c>
      <c r="B87" s="140" t="s">
        <v>5</v>
      </c>
      <c r="G87" s="178">
        <f>SUM(G88:G97)</f>
        <v>3892892.9000000004</v>
      </c>
    </row>
    <row r="88" spans="1:7" ht="15">
      <c r="A88" s="140">
        <v>40</v>
      </c>
      <c r="B88" s="140" t="s">
        <v>19</v>
      </c>
      <c r="G88" s="186">
        <v>1835945.4</v>
      </c>
    </row>
    <row r="89" spans="1:7" ht="15">
      <c r="A89" s="140">
        <v>41</v>
      </c>
      <c r="B89" s="140" t="s">
        <v>125</v>
      </c>
      <c r="G89" s="186">
        <v>51404</v>
      </c>
    </row>
    <row r="90" spans="1:7" ht="15">
      <c r="A90" s="140">
        <v>42</v>
      </c>
      <c r="B90" s="140" t="s">
        <v>20</v>
      </c>
      <c r="G90" s="186">
        <v>516442.35</v>
      </c>
    </row>
    <row r="91" spans="1:7" ht="15">
      <c r="A91" s="140">
        <v>43</v>
      </c>
      <c r="B91" s="140" t="s">
        <v>21</v>
      </c>
      <c r="G91" s="186">
        <v>549913.7</v>
      </c>
    </row>
    <row r="92" spans="1:7" ht="15">
      <c r="A92" s="140">
        <v>44</v>
      </c>
      <c r="B92" s="140" t="s">
        <v>22</v>
      </c>
      <c r="G92" s="186">
        <v>297064.45</v>
      </c>
    </row>
    <row r="93" spans="1:7" ht="15">
      <c r="A93" s="140">
        <v>45</v>
      </c>
      <c r="B93" s="140" t="s">
        <v>126</v>
      </c>
      <c r="G93" s="186">
        <v>130193.1</v>
      </c>
    </row>
    <row r="94" spans="1:7" ht="15">
      <c r="A94" s="140">
        <v>46</v>
      </c>
      <c r="B94" s="140" t="s">
        <v>23</v>
      </c>
      <c r="G94" s="186">
        <v>164154.15</v>
      </c>
    </row>
    <row r="95" spans="1:7" ht="15">
      <c r="A95" s="140">
        <v>47</v>
      </c>
      <c r="B95" s="140" t="s">
        <v>56</v>
      </c>
      <c r="G95" s="186">
        <v>0</v>
      </c>
    </row>
    <row r="96" spans="1:7" ht="15">
      <c r="A96" s="140">
        <v>48</v>
      </c>
      <c r="B96" s="140" t="s">
        <v>24</v>
      </c>
      <c r="G96" s="186">
        <v>33637.55</v>
      </c>
    </row>
    <row r="97" spans="1:9" ht="15">
      <c r="A97" s="140">
        <v>49</v>
      </c>
      <c r="B97" s="140" t="s">
        <v>18</v>
      </c>
      <c r="G97" s="186">
        <v>314138.2</v>
      </c>
      <c r="I97" s="178">
        <f>SUM(G75-G87)</f>
        <v>-8770.880000000354</v>
      </c>
    </row>
  </sheetData>
  <mergeCells count="22"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D60:G60"/>
  </mergeCells>
  <printOptions/>
  <pageMargins left="0.7874015748031497" right="0.31496062992125984" top="0.5511811023622047" bottom="0.4724409448818898" header="0" footer="0.3937007874015748"/>
  <pageSetup horizontalDpi="600" verticalDpi="600" orientation="portrait" paperSize="9" r:id="rId2"/>
  <headerFooter alignWithMargins="0">
    <oddFooter>&amp;L&amp;8Amt für Gemeinden und Raumordnung, Fachbereich Gemeindefinanzen&amp;R&amp;8&amp;D      Seite &amp;P</oddFooter>
  </headerFooter>
  <rowBreaks count="1" manualBreakCount="1">
    <brk id="4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2"/>
  <sheetViews>
    <sheetView tabSelected="1" zoomScale="120" zoomScaleNormal="120" zoomScaleSheetLayoutView="100" workbookViewId="0" topLeftCell="A1">
      <selection activeCell="F15" sqref="F15"/>
    </sheetView>
  </sheetViews>
  <sheetFormatPr defaultColWidth="11.421875" defaultRowHeight="12.75"/>
  <cols>
    <col min="1" max="1" width="4.57421875" style="193" customWidth="1"/>
    <col min="2" max="4" width="12.28125" style="211" customWidth="1"/>
    <col min="5" max="5" width="12.28125" style="197" customWidth="1"/>
    <col min="6" max="7" width="12.28125" style="192" customWidth="1"/>
    <col min="8" max="8" width="16.57421875" style="192" customWidth="1"/>
    <col min="9" max="12" width="12.28125" style="192" customWidth="1"/>
    <col min="13" max="16384" width="11.421875" style="192" customWidth="1"/>
  </cols>
  <sheetData>
    <row r="1" spans="1:7" s="240" customFormat="1" ht="15">
      <c r="A1" s="461" t="s">
        <v>317</v>
      </c>
      <c r="B1" s="462"/>
      <c r="C1" s="462"/>
      <c r="D1" s="462"/>
      <c r="E1" s="463"/>
      <c r="F1" s="462"/>
      <c r="G1" s="462"/>
    </row>
    <row r="2" spans="1:5" s="240" customFormat="1" ht="6.75" customHeight="1">
      <c r="A2" s="293"/>
      <c r="E2" s="241"/>
    </row>
    <row r="3" spans="1:5" s="240" customFormat="1" ht="6.75" customHeight="1">
      <c r="A3" s="293"/>
      <c r="E3" s="241"/>
    </row>
    <row r="4" spans="1:12" s="336" customFormat="1" ht="12.75">
      <c r="A4" s="334" t="s">
        <v>163</v>
      </c>
      <c r="B4" s="334"/>
      <c r="C4" s="334"/>
      <c r="D4" s="334"/>
      <c r="E4" s="335"/>
      <c r="F4" s="334"/>
      <c r="G4" s="334"/>
      <c r="H4" s="334"/>
      <c r="I4" s="334"/>
      <c r="J4" s="334"/>
      <c r="K4" s="334"/>
      <c r="L4" s="334"/>
    </row>
    <row r="5" spans="1:5" s="240" customFormat="1" ht="6.75" customHeight="1">
      <c r="A5" s="293"/>
      <c r="E5" s="241"/>
    </row>
    <row r="6" spans="1:12" s="240" customFormat="1" ht="12.75">
      <c r="A6" s="293"/>
      <c r="E6" s="241"/>
      <c r="G6" s="337"/>
      <c r="L6" s="338"/>
    </row>
    <row r="7" spans="1:5" s="240" customFormat="1" ht="12.75">
      <c r="A7" s="293"/>
      <c r="E7" s="241"/>
    </row>
    <row r="8" spans="1:5" s="240" customFormat="1" ht="6.75" customHeight="1">
      <c r="A8" s="293"/>
      <c r="E8" s="241"/>
    </row>
    <row r="9" spans="1:7" s="5" customFormat="1" ht="12.75">
      <c r="A9" s="2" t="s">
        <v>164</v>
      </c>
      <c r="E9" s="339"/>
      <c r="F9" s="5">
        <v>1.8</v>
      </c>
      <c r="G9" s="5" t="s">
        <v>174</v>
      </c>
    </row>
    <row r="10" spans="1:5" s="5" customFormat="1" ht="12.75">
      <c r="A10" s="2"/>
      <c r="E10" s="339"/>
    </row>
    <row r="11" spans="1:7" s="5" customFormat="1" ht="12.75">
      <c r="A11" s="2" t="s">
        <v>165</v>
      </c>
      <c r="E11" s="339"/>
      <c r="F11" s="5">
        <v>1.5</v>
      </c>
      <c r="G11" s="5" t="s">
        <v>175</v>
      </c>
    </row>
    <row r="12" spans="1:5" s="5" customFormat="1" ht="12.75">
      <c r="A12" s="2"/>
      <c r="E12" s="339"/>
    </row>
    <row r="13" spans="1:7" s="5" customFormat="1" ht="12.75">
      <c r="A13" s="2" t="s">
        <v>260</v>
      </c>
      <c r="E13" s="339"/>
      <c r="F13" s="5">
        <v>7</v>
      </c>
      <c r="G13" s="5" t="s">
        <v>176</v>
      </c>
    </row>
    <row r="14" spans="5:7" s="5" customFormat="1" ht="12.75">
      <c r="E14" s="339"/>
      <c r="G14" s="459" t="s">
        <v>166</v>
      </c>
    </row>
    <row r="15" spans="5:7" s="5" customFormat="1" ht="12.75" customHeight="1">
      <c r="E15" s="339"/>
      <c r="G15" s="459" t="s">
        <v>167</v>
      </c>
    </row>
    <row r="16" spans="5:7" s="5" customFormat="1" ht="7.5" customHeight="1">
      <c r="E16" s="339"/>
      <c r="G16" s="459"/>
    </row>
    <row r="17" spans="1:5" s="5" customFormat="1" ht="12.75" customHeight="1">
      <c r="A17" s="2" t="s">
        <v>261</v>
      </c>
      <c r="E17" s="339"/>
    </row>
    <row r="18" s="5" customFormat="1" ht="12.75" customHeight="1">
      <c r="E18" s="339"/>
    </row>
    <row r="19" spans="1:5" s="5" customFormat="1" ht="12.75" customHeight="1">
      <c r="A19" s="5" t="s">
        <v>168</v>
      </c>
      <c r="E19" s="339"/>
    </row>
    <row r="20" spans="1:7" s="5" customFormat="1" ht="12.75" customHeight="1">
      <c r="A20" s="5" t="s">
        <v>269</v>
      </c>
      <c r="E20" s="340" t="s">
        <v>187</v>
      </c>
      <c r="F20" s="341">
        <v>100</v>
      </c>
      <c r="G20" s="5" t="s">
        <v>177</v>
      </c>
    </row>
    <row r="21" spans="1:7" s="5" customFormat="1" ht="12.75" customHeight="1">
      <c r="A21" s="5" t="s">
        <v>270</v>
      </c>
      <c r="E21" s="340" t="s">
        <v>187</v>
      </c>
      <c r="F21" s="341">
        <v>400</v>
      </c>
      <c r="G21" s="5" t="s">
        <v>179</v>
      </c>
    </row>
    <row r="22" spans="1:7" s="5" customFormat="1" ht="12.75" customHeight="1">
      <c r="A22" s="5" t="s">
        <v>282</v>
      </c>
      <c r="E22" s="340" t="s">
        <v>187</v>
      </c>
      <c r="F22" s="341">
        <v>36</v>
      </c>
      <c r="G22" s="5" t="s">
        <v>178</v>
      </c>
    </row>
    <row r="23" spans="1:6" s="5" customFormat="1" ht="12.75" customHeight="1">
      <c r="A23" s="5" t="s">
        <v>169</v>
      </c>
      <c r="E23" s="340"/>
      <c r="F23" s="341"/>
    </row>
    <row r="24" spans="1:7" s="5" customFormat="1" ht="12.75" customHeight="1">
      <c r="A24" s="5" t="s">
        <v>271</v>
      </c>
      <c r="E24" s="340" t="s">
        <v>187</v>
      </c>
      <c r="F24" s="341">
        <v>122</v>
      </c>
      <c r="G24" s="5" t="s">
        <v>179</v>
      </c>
    </row>
    <row r="25" spans="1:9" s="5" customFormat="1" ht="12.75" customHeight="1">
      <c r="A25" s="5" t="s">
        <v>272</v>
      </c>
      <c r="E25" s="340" t="s">
        <v>187</v>
      </c>
      <c r="F25" s="341">
        <v>25</v>
      </c>
      <c r="G25" s="5" t="s">
        <v>180</v>
      </c>
      <c r="I25" s="5" t="s">
        <v>171</v>
      </c>
    </row>
    <row r="26" spans="1:7" s="5" customFormat="1" ht="12.75" customHeight="1">
      <c r="A26" s="5" t="s">
        <v>273</v>
      </c>
      <c r="E26" s="340" t="s">
        <v>187</v>
      </c>
      <c r="F26" s="341">
        <v>61</v>
      </c>
      <c r="G26" s="5" t="s">
        <v>179</v>
      </c>
    </row>
    <row r="27" spans="1:7" s="5" customFormat="1" ht="12.75" customHeight="1">
      <c r="A27" s="5" t="s">
        <v>274</v>
      </c>
      <c r="E27" s="340" t="s">
        <v>187</v>
      </c>
      <c r="F27" s="341">
        <v>100</v>
      </c>
      <c r="G27" s="5" t="s">
        <v>181</v>
      </c>
    </row>
    <row r="28" spans="5:6" s="5" customFormat="1" ht="12.75" customHeight="1">
      <c r="E28" s="340"/>
      <c r="F28" s="341"/>
    </row>
    <row r="29" spans="1:7" s="5" customFormat="1" ht="12.75" customHeight="1">
      <c r="A29" s="5" t="s">
        <v>188</v>
      </c>
      <c r="E29" s="340" t="s">
        <v>187</v>
      </c>
      <c r="F29" s="341">
        <v>0.4</v>
      </c>
      <c r="G29" s="5" t="s">
        <v>182</v>
      </c>
    </row>
    <row r="30" spans="5:7" s="5" customFormat="1" ht="12.75" customHeight="1">
      <c r="E30" s="340" t="s">
        <v>187</v>
      </c>
      <c r="F30" s="341">
        <v>1.85</v>
      </c>
      <c r="G30" s="5" t="s">
        <v>185</v>
      </c>
    </row>
    <row r="31" s="5" customFormat="1" ht="12.75" customHeight="1"/>
    <row r="32" spans="1:7" s="5" customFormat="1" ht="12.75" customHeight="1">
      <c r="A32" s="2" t="s">
        <v>275</v>
      </c>
      <c r="E32" s="340" t="s">
        <v>187</v>
      </c>
      <c r="F32" s="341">
        <v>10</v>
      </c>
      <c r="G32" s="5" t="s">
        <v>186</v>
      </c>
    </row>
    <row r="33" spans="1:6" s="5" customFormat="1" ht="12.75" customHeight="1">
      <c r="A33" s="2"/>
      <c r="E33" s="340"/>
      <c r="F33" s="341"/>
    </row>
    <row r="34" spans="1:9" s="5" customFormat="1" ht="12.75" customHeight="1">
      <c r="A34" s="2" t="s">
        <v>170</v>
      </c>
      <c r="E34" s="340" t="s">
        <v>187</v>
      </c>
      <c r="F34" s="341">
        <v>20</v>
      </c>
      <c r="G34" s="5" t="s">
        <v>183</v>
      </c>
      <c r="I34" s="5" t="s">
        <v>171</v>
      </c>
    </row>
    <row r="35" spans="5:6" s="5" customFormat="1" ht="12.75" customHeight="1">
      <c r="E35" s="340"/>
      <c r="F35" s="341"/>
    </row>
    <row r="36" spans="1:7" s="5" customFormat="1" ht="12.75" customHeight="1">
      <c r="A36" s="2" t="s">
        <v>172</v>
      </c>
      <c r="E36" s="340" t="s">
        <v>187</v>
      </c>
      <c r="F36" s="341">
        <v>80</v>
      </c>
      <c r="G36" s="5" t="s">
        <v>2</v>
      </c>
    </row>
    <row r="37" spans="1:6" s="5" customFormat="1" ht="12.75" customHeight="1">
      <c r="A37" s="2"/>
      <c r="E37" s="340"/>
      <c r="F37" s="341"/>
    </row>
    <row r="38" spans="1:7" s="5" customFormat="1" ht="12.75" customHeight="1">
      <c r="A38" s="2" t="s">
        <v>173</v>
      </c>
      <c r="E38" s="340" t="s">
        <v>187</v>
      </c>
      <c r="F38" s="341">
        <v>1</v>
      </c>
      <c r="G38" s="5" t="s">
        <v>184</v>
      </c>
    </row>
    <row r="39" spans="1:5" s="5" customFormat="1" ht="12.75">
      <c r="A39" s="4"/>
      <c r="E39" s="339"/>
    </row>
    <row r="40" spans="1:12" s="2" customFormat="1" ht="12.75">
      <c r="A40" s="1" t="s">
        <v>283</v>
      </c>
      <c r="B40" s="1"/>
      <c r="C40" s="1"/>
      <c r="D40" s="1"/>
      <c r="E40" s="221"/>
      <c r="F40" s="1"/>
      <c r="G40" s="1"/>
      <c r="H40" s="1"/>
      <c r="I40" s="1"/>
      <c r="J40" s="1"/>
      <c r="K40" s="1"/>
      <c r="L40" s="1"/>
    </row>
    <row r="41" spans="1:5" s="5" customFormat="1" ht="9" customHeight="1">
      <c r="A41" s="4"/>
      <c r="E41" s="339"/>
    </row>
    <row r="42" spans="1:6" s="240" customFormat="1" ht="12.75">
      <c r="A42" s="239" t="s">
        <v>3</v>
      </c>
      <c r="E42" s="241"/>
      <c r="F42" s="467" t="s">
        <v>187</v>
      </c>
    </row>
    <row r="43" spans="1:6" s="240" customFormat="1" ht="12.75">
      <c r="A43" s="293" t="s">
        <v>4</v>
      </c>
      <c r="E43" s="241"/>
      <c r="F43" s="342">
        <f>'Voranschlag 2009'!D14-'Voranschlag 2009'!D16-'Voranschlag 2009'!D17</f>
        <v>3351620</v>
      </c>
    </row>
    <row r="44" spans="1:6" s="240" customFormat="1" ht="12.75">
      <c r="A44" s="293" t="s">
        <v>5</v>
      </c>
      <c r="E44" s="241"/>
      <c r="F44" s="342">
        <f>'Voranschlag 2009'!D27</f>
        <v>3587910</v>
      </c>
    </row>
    <row r="45" spans="1:6" s="344" customFormat="1" ht="6.75">
      <c r="A45" s="343"/>
      <c r="E45" s="345"/>
      <c r="F45" s="346"/>
    </row>
    <row r="46" spans="1:6" s="240" customFormat="1" ht="12.75">
      <c r="A46" s="293" t="str">
        <f>IF(F44&gt;F43,"Ertragsüberschuss brutto","Aufwandüberschuss brutto")</f>
        <v>Ertragsüberschuss brutto</v>
      </c>
      <c r="E46" s="241"/>
      <c r="F46" s="342">
        <f>SUM(F44-F43)</f>
        <v>236290</v>
      </c>
    </row>
    <row r="47" spans="1:5" s="240" customFormat="1" ht="9" customHeight="1">
      <c r="A47" s="293"/>
      <c r="E47" s="241"/>
    </row>
    <row r="48" spans="1:12" s="240" customFormat="1" ht="12.75">
      <c r="A48" s="239" t="s">
        <v>6</v>
      </c>
      <c r="E48" s="241"/>
      <c r="H48" s="336" t="s">
        <v>91</v>
      </c>
      <c r="L48" s="467" t="s">
        <v>187</v>
      </c>
    </row>
    <row r="49" spans="1:12" s="240" customFormat="1" ht="12.75">
      <c r="A49" s="293" t="str">
        <f>A46</f>
        <v>Ertragsüberschuss brutto</v>
      </c>
      <c r="E49" s="241"/>
      <c r="F49" s="342">
        <f>F46</f>
        <v>236290</v>
      </c>
      <c r="H49" s="240" t="s">
        <v>32</v>
      </c>
      <c r="L49" s="342">
        <f>'Voranschlag 2009'!D49</f>
        <v>968000</v>
      </c>
    </row>
    <row r="50" spans="1:12" s="240" customFormat="1" ht="12.75">
      <c r="A50" s="293" t="s">
        <v>7</v>
      </c>
      <c r="E50" s="241"/>
      <c r="F50" s="342">
        <f>-'Voranschlag 2009'!D16</f>
        <v>-319600</v>
      </c>
      <c r="H50" s="240" t="s">
        <v>69</v>
      </c>
      <c r="L50" s="342">
        <f>'Voranschlag 2009'!D48</f>
        <v>318050</v>
      </c>
    </row>
    <row r="51" spans="1:12" s="240" customFormat="1" ht="12.75">
      <c r="A51" s="293" t="s">
        <v>51</v>
      </c>
      <c r="E51" s="241"/>
      <c r="F51" s="342">
        <f>-'Voranschlag 2009'!D17</f>
        <v>-11500</v>
      </c>
      <c r="G51" s="342"/>
      <c r="H51" s="240" t="s">
        <v>95</v>
      </c>
      <c r="L51" s="342">
        <f>L49-L50</f>
        <v>649950</v>
      </c>
    </row>
    <row r="52" spans="1:6" s="240" customFormat="1" ht="12.75">
      <c r="A52" s="293" t="s">
        <v>8</v>
      </c>
      <c r="E52" s="241"/>
      <c r="F52" s="342">
        <f>'Voranschlag 2009'!D19</f>
        <v>0</v>
      </c>
    </row>
    <row r="53" spans="1:6" s="344" customFormat="1" ht="6.75">
      <c r="A53" s="343"/>
      <c r="E53" s="345"/>
      <c r="F53" s="346"/>
    </row>
    <row r="54" spans="1:12" s="336" customFormat="1" ht="12.75">
      <c r="A54" s="239" t="str">
        <f>IF(SUM(F49:F52)&gt;0,"Ertragsüberschuss","Aufwandüberschuss")</f>
        <v>Aufwandüberschuss</v>
      </c>
      <c r="E54" s="347"/>
      <c r="F54" s="348">
        <f>IF((SUM(F49:F52))&gt;0,(SUM(F49:F52)),-(SUM(F49:F52)))</f>
        <v>94810</v>
      </c>
      <c r="L54" s="348"/>
    </row>
    <row r="55" spans="1:12" s="336" customFormat="1" ht="12.75">
      <c r="A55" s="239"/>
      <c r="E55" s="347"/>
      <c r="F55" s="348"/>
      <c r="L55" s="348"/>
    </row>
    <row r="56" spans="1:5" s="240" customFormat="1" ht="9" customHeight="1">
      <c r="A56" s="293"/>
      <c r="E56" s="241"/>
    </row>
    <row r="57" spans="1:12" s="336" customFormat="1" ht="12.75">
      <c r="A57" s="334" t="s">
        <v>238</v>
      </c>
      <c r="B57" s="334"/>
      <c r="C57" s="334"/>
      <c r="D57" s="334"/>
      <c r="E57" s="335"/>
      <c r="F57" s="334"/>
      <c r="G57" s="334"/>
      <c r="H57" s="334"/>
      <c r="I57" s="334"/>
      <c r="J57" s="334"/>
      <c r="K57" s="334"/>
      <c r="L57" s="334"/>
    </row>
    <row r="58" spans="1:13" s="240" customFormat="1" ht="9" customHeight="1">
      <c r="A58" s="293"/>
      <c r="E58" s="241"/>
      <c r="M58" s="342"/>
    </row>
    <row r="59" spans="1:5" s="240" customFormat="1" ht="12.75">
      <c r="A59" s="239" t="s">
        <v>256</v>
      </c>
      <c r="E59" s="241"/>
    </row>
    <row r="60" spans="1:5" s="5" customFormat="1" ht="12.75">
      <c r="A60" s="4"/>
      <c r="E60" s="339"/>
    </row>
    <row r="61" spans="1:5" s="5" customFormat="1" ht="12.75">
      <c r="A61" s="4"/>
      <c r="E61" s="339"/>
    </row>
    <row r="62" spans="1:5" s="5" customFormat="1" ht="12.75">
      <c r="A62" s="4"/>
      <c r="E62" s="339"/>
    </row>
    <row r="63" spans="1:5" s="5" customFormat="1" ht="12.75">
      <c r="A63" s="4"/>
      <c r="E63" s="339"/>
    </row>
    <row r="64" spans="1:5" s="5" customFormat="1" ht="12.75">
      <c r="A64" s="4"/>
      <c r="E64" s="339"/>
    </row>
    <row r="65" spans="1:5" s="5" customFormat="1" ht="12.75">
      <c r="A65" s="4"/>
      <c r="E65" s="339"/>
    </row>
    <row r="66" spans="1:5" s="5" customFormat="1" ht="12.75">
      <c r="A66" s="4"/>
      <c r="E66" s="339"/>
    </row>
    <row r="67" spans="1:5" s="5" customFormat="1" ht="12.75">
      <c r="A67" s="4"/>
      <c r="E67" s="339"/>
    </row>
    <row r="68" spans="1:5" s="5" customFormat="1" ht="12.75">
      <c r="A68" s="4"/>
      <c r="E68" s="339"/>
    </row>
    <row r="69" spans="1:5" s="5" customFormat="1" ht="12.75">
      <c r="A69" s="4"/>
      <c r="E69" s="339"/>
    </row>
    <row r="70" spans="1:5" s="5" customFormat="1" ht="12.75">
      <c r="A70" s="4"/>
      <c r="E70" s="339"/>
    </row>
    <row r="71" spans="1:5" s="5" customFormat="1" ht="12.75">
      <c r="A71" s="4"/>
      <c r="E71" s="339"/>
    </row>
    <row r="72" spans="1:5" s="5" customFormat="1" ht="12.75">
      <c r="A72" s="4"/>
      <c r="E72" s="339"/>
    </row>
    <row r="73" spans="1:5" s="5" customFormat="1" ht="12.75">
      <c r="A73" s="4"/>
      <c r="E73" s="339"/>
    </row>
    <row r="74" spans="1:5" s="5" customFormat="1" ht="12.75">
      <c r="A74" s="4"/>
      <c r="E74" s="339"/>
    </row>
    <row r="75" spans="1:5" s="5" customFormat="1" ht="12.75">
      <c r="A75" s="4"/>
      <c r="E75" s="339"/>
    </row>
    <row r="76" spans="1:5" s="5" customFormat="1" ht="12.75">
      <c r="A76" s="4"/>
      <c r="E76" s="339"/>
    </row>
    <row r="77" spans="1:5" s="5" customFormat="1" ht="12.75">
      <c r="A77" s="4"/>
      <c r="E77" s="339"/>
    </row>
    <row r="78" spans="1:5" s="5" customFormat="1" ht="12.75">
      <c r="A78" s="4"/>
      <c r="E78" s="339"/>
    </row>
    <row r="79" spans="1:5" s="5" customFormat="1" ht="12.75">
      <c r="A79" s="4"/>
      <c r="E79" s="339"/>
    </row>
    <row r="80" spans="1:5" s="5" customFormat="1" ht="12.75">
      <c r="A80" s="4"/>
      <c r="E80" s="339"/>
    </row>
    <row r="81" spans="1:5" s="5" customFormat="1" ht="12.75">
      <c r="A81" s="4"/>
      <c r="E81" s="339"/>
    </row>
    <row r="82" spans="1:9" ht="12.75">
      <c r="A82" s="3" t="s">
        <v>11</v>
      </c>
      <c r="I82" s="195"/>
    </row>
    <row r="83" spans="1:9" ht="12.75">
      <c r="A83" s="192"/>
      <c r="I83" s="195"/>
    </row>
    <row r="84" spans="2:9" s="194" customFormat="1" ht="12.75">
      <c r="B84" s="297" t="s">
        <v>189</v>
      </c>
      <c r="C84" s="298" t="s">
        <v>189</v>
      </c>
      <c r="D84" s="297" t="s">
        <v>190</v>
      </c>
      <c r="E84" s="197"/>
      <c r="I84" s="196"/>
    </row>
    <row r="85" spans="1:9" ht="12.75">
      <c r="A85" s="192"/>
      <c r="B85" s="297">
        <f>'Voranschlag 2009'!$F$4</f>
        <v>2009</v>
      </c>
      <c r="C85" s="298">
        <f>'Voranschlag 2008'!$F$4</f>
        <v>2008</v>
      </c>
      <c r="D85" s="297">
        <f>'Rechnung 2007'!$F$4</f>
        <v>2007</v>
      </c>
      <c r="I85" s="196"/>
    </row>
    <row r="86" spans="1:4" ht="4.5" customHeight="1">
      <c r="A86" s="192"/>
      <c r="B86" s="299"/>
      <c r="C86" s="300"/>
      <c r="D86" s="299"/>
    </row>
    <row r="87" spans="2:4" ht="12.75">
      <c r="B87" s="301">
        <f>'Voranschlag 2009'!G76</f>
        <v>669420</v>
      </c>
      <c r="C87" s="302">
        <f>'Voranschlag 2008'!G76</f>
        <v>626140</v>
      </c>
      <c r="D87" s="301">
        <f>'Rechnung 2007'!G76</f>
        <v>631763.55</v>
      </c>
    </row>
    <row r="88" spans="1:5" s="201" customFormat="1" ht="4.5" customHeight="1">
      <c r="A88" s="204"/>
      <c r="B88" s="308"/>
      <c r="C88" s="308"/>
      <c r="D88" s="308"/>
      <c r="E88" s="225"/>
    </row>
    <row r="89" spans="1:5" s="330" customFormat="1" ht="9.75">
      <c r="A89" s="327"/>
      <c r="B89" s="325">
        <f>1/D87*(B87-D87)</f>
        <v>0.05960529061861824</v>
      </c>
      <c r="C89" s="326" t="str">
        <f>IF(B89&gt;0,"Zunahme gegenüber Rechnung 2006","Abnahme gegenüber Rechnung 2006")</f>
        <v>Zunahme gegenüber Rechnung 2006</v>
      </c>
      <c r="D89" s="328"/>
      <c r="E89" s="329"/>
    </row>
    <row r="90" spans="1:5" s="330" customFormat="1" ht="9.75">
      <c r="A90" s="327"/>
      <c r="B90" s="325">
        <f>1/C87*(B87-C87)</f>
        <v>0.06912192161497428</v>
      </c>
      <c r="C90" s="326" t="str">
        <f>IF(B90&gt;0,"Zunahme gegenüber Voranschlag 2007","Abnahme gegenüber Voranschlag 2007")</f>
        <v>Zunahme gegenüber Voranschlag 2007</v>
      </c>
      <c r="D90" s="328"/>
      <c r="E90" s="329"/>
    </row>
    <row r="91" ht="12.75">
      <c r="B91" s="324"/>
    </row>
    <row r="92" ht="12.75">
      <c r="A92" s="2" t="s">
        <v>12</v>
      </c>
    </row>
    <row r="93" ht="6" customHeight="1"/>
    <row r="94" spans="2:9" s="194" customFormat="1" ht="12.75">
      <c r="B94" s="297" t="s">
        <v>189</v>
      </c>
      <c r="C94" s="298" t="s">
        <v>189</v>
      </c>
      <c r="D94" s="297" t="s">
        <v>190</v>
      </c>
      <c r="E94" s="197"/>
      <c r="I94" s="196"/>
    </row>
    <row r="95" spans="1:9" ht="12.75">
      <c r="A95" s="192"/>
      <c r="B95" s="297">
        <f>'Voranschlag 2009'!$F$4</f>
        <v>2009</v>
      </c>
      <c r="C95" s="298">
        <f>'Voranschlag 2008'!$F$4</f>
        <v>2008</v>
      </c>
      <c r="D95" s="297">
        <f>'Rechnung 2007'!$F$4</f>
        <v>2007</v>
      </c>
      <c r="I95" s="196"/>
    </row>
    <row r="96" spans="1:4" ht="4.5" customHeight="1">
      <c r="A96" s="192"/>
      <c r="B96" s="299"/>
      <c r="C96" s="300"/>
      <c r="D96" s="299"/>
    </row>
    <row r="97" spans="2:4" ht="12.75">
      <c r="B97" s="301">
        <f>'Voranschlag 2009'!G77</f>
        <v>706810</v>
      </c>
      <c r="C97" s="302">
        <f>'Voranschlag 2008'!G77</f>
        <v>739860</v>
      </c>
      <c r="D97" s="301">
        <f>'Rechnung 2007'!G77</f>
        <v>689094.55</v>
      </c>
    </row>
    <row r="98" spans="2:4" ht="4.5" customHeight="1">
      <c r="B98" s="308"/>
      <c r="C98" s="308"/>
      <c r="D98" s="308"/>
    </row>
    <row r="99" spans="2:4" ht="12.75">
      <c r="B99" s="325">
        <f>1/D97*(B97-D97)</f>
        <v>0.025708300842025165</v>
      </c>
      <c r="C99" s="326" t="str">
        <f>IF(B99&gt;0,"Zunahme gegenüber Rechnung 2006","Abnahme gegenüber Rechnung 2006")</f>
        <v>Zunahme gegenüber Rechnung 2006</v>
      </c>
      <c r="D99" s="328"/>
    </row>
    <row r="100" spans="2:4" ht="12.75">
      <c r="B100" s="325">
        <f>1/C97*(B97-C97)</f>
        <v>-0.04467061335928419</v>
      </c>
      <c r="C100" s="326" t="str">
        <f>IF(B100&gt;0,"Zunahme gegenüber Voranschlag 2007","Abnahme gegenüber Voranschlag 2007")</f>
        <v>Abnahme gegenüber Voranschlag 2007</v>
      </c>
      <c r="D100" s="328"/>
    </row>
    <row r="101" spans="2:4" ht="12.75">
      <c r="B101" s="331"/>
      <c r="C101" s="332"/>
      <c r="D101" s="333"/>
    </row>
    <row r="102" ht="12.75">
      <c r="A102" s="3" t="s">
        <v>13</v>
      </c>
    </row>
    <row r="103" ht="6" customHeight="1"/>
    <row r="104" spans="2:9" s="194" customFormat="1" ht="12.75">
      <c r="B104" s="297" t="s">
        <v>189</v>
      </c>
      <c r="C104" s="298" t="s">
        <v>189</v>
      </c>
      <c r="D104" s="297" t="s">
        <v>190</v>
      </c>
      <c r="E104" s="197"/>
      <c r="I104" s="196"/>
    </row>
    <row r="105" spans="1:9" ht="12.75">
      <c r="A105" s="192"/>
      <c r="B105" s="303">
        <f>'Voranschlag 2009'!$F$4</f>
        <v>2009</v>
      </c>
      <c r="C105" s="304">
        <f>'Voranschlag 2008'!$F$4</f>
        <v>2008</v>
      </c>
      <c r="D105" s="303">
        <f>'Rechnung 2007'!$F$4</f>
        <v>2007</v>
      </c>
      <c r="I105" s="196"/>
    </row>
    <row r="106" spans="1:4" ht="4.5" customHeight="1">
      <c r="A106" s="192"/>
      <c r="B106" s="301"/>
      <c r="C106" s="302"/>
      <c r="D106" s="301"/>
    </row>
    <row r="107" spans="2:4" ht="12.75">
      <c r="B107" s="305">
        <f>'Voranschlag 2009'!G78</f>
        <v>97100</v>
      </c>
      <c r="C107" s="306">
        <f>'Voranschlag 2008'!G78</f>
        <v>107290</v>
      </c>
      <c r="D107" s="305">
        <f>'Rechnung 2007'!G78</f>
        <v>105686.97</v>
      </c>
    </row>
    <row r="108" spans="2:4" ht="4.5" customHeight="1">
      <c r="B108" s="308"/>
      <c r="C108" s="308"/>
      <c r="D108" s="308"/>
    </row>
    <row r="109" spans="2:4" ht="12.75">
      <c r="B109" s="325">
        <f>1/D107*(B107-D107)</f>
        <v>-0.08124908870033838</v>
      </c>
      <c r="C109" s="326" t="str">
        <f>IF(B109&gt;0,"Zunahme gegenüber Rechnung 2006","Abnahme gegenüber Rechnung 2006")</f>
        <v>Abnahme gegenüber Rechnung 2006</v>
      </c>
      <c r="D109" s="328"/>
    </row>
    <row r="110" spans="2:4" ht="12.75">
      <c r="B110" s="325">
        <f>1/C107*(B107-C107)</f>
        <v>-0.09497623264050704</v>
      </c>
      <c r="C110" s="326" t="str">
        <f>IF(B110&gt;0,"Zunahme gegenüber Voranschlag 2007","Abnahme gegenüber Voranschlag 2007")</f>
        <v>Abnahme gegenüber Voranschlag 2007</v>
      </c>
      <c r="D110" s="328"/>
    </row>
    <row r="111" spans="1:5" s="368" customFormat="1" ht="11.25">
      <c r="A111" s="363"/>
      <c r="B111" s="364"/>
      <c r="C111" s="365"/>
      <c r="D111" s="366"/>
      <c r="E111" s="367"/>
    </row>
    <row r="112" ht="12.75">
      <c r="A112" s="3" t="s">
        <v>14</v>
      </c>
    </row>
    <row r="113" ht="6" customHeight="1"/>
    <row r="114" spans="2:9" s="194" customFormat="1" ht="12.75">
      <c r="B114" s="297" t="s">
        <v>189</v>
      </c>
      <c r="C114" s="298" t="s">
        <v>189</v>
      </c>
      <c r="D114" s="297" t="s">
        <v>190</v>
      </c>
      <c r="E114" s="197"/>
      <c r="I114" s="196"/>
    </row>
    <row r="115" spans="1:9" ht="12.75">
      <c r="A115" s="192"/>
      <c r="B115" s="303">
        <f>'Voranschlag 2009'!$F$4</f>
        <v>2009</v>
      </c>
      <c r="C115" s="304">
        <f>'Voranschlag 2008'!$F$4</f>
        <v>2008</v>
      </c>
      <c r="D115" s="303">
        <f>'Rechnung 2007'!$F$4</f>
        <v>2007</v>
      </c>
      <c r="E115" s="202"/>
      <c r="I115" s="196"/>
    </row>
    <row r="116" spans="1:4" ht="4.5" customHeight="1">
      <c r="A116" s="192"/>
      <c r="B116" s="301"/>
      <c r="C116" s="302"/>
      <c r="D116" s="301"/>
    </row>
    <row r="117" spans="2:4" ht="12.75">
      <c r="B117" s="305">
        <f>'Voranschlag 2009'!G79</f>
        <v>364200</v>
      </c>
      <c r="C117" s="306">
        <f>'Voranschlag 2008'!G79</f>
        <v>327870</v>
      </c>
      <c r="D117" s="305">
        <f>'Rechnung 2007'!G79</f>
        <v>400176.95</v>
      </c>
    </row>
    <row r="118" spans="2:4" ht="4.5" customHeight="1">
      <c r="B118" s="308"/>
      <c r="C118" s="308"/>
      <c r="D118" s="308"/>
    </row>
    <row r="119" spans="2:4" ht="12.75">
      <c r="B119" s="325">
        <f>1/D117*(B117-D117)</f>
        <v>-0.08990260433540714</v>
      </c>
      <c r="C119" s="326" t="str">
        <f>IF(B119&gt;0,"Zunahme gegenüber Rechnung 2006","Abnahme gegenüber Rechnung 2006")</f>
        <v>Abnahme gegenüber Rechnung 2006</v>
      </c>
      <c r="D119" s="328"/>
    </row>
    <row r="120" spans="2:4" ht="12.75">
      <c r="B120" s="325">
        <f>1/C117*(B117-C117)</f>
        <v>0.11080611217860738</v>
      </c>
      <c r="C120" s="326" t="str">
        <f>IF(B120&gt;0,"Zunahme gegenüber Voranschlag 2007","Abnahme gegenüber Voranschlag 2007")</f>
        <v>Zunahme gegenüber Voranschlag 2007</v>
      </c>
      <c r="D120" s="328"/>
    </row>
    <row r="121" spans="5:12" ht="12.75">
      <c r="E121" s="349" t="s">
        <v>285</v>
      </c>
      <c r="F121" s="285"/>
      <c r="G121" s="285"/>
      <c r="H121" s="285"/>
      <c r="I121" s="285"/>
      <c r="J121" s="285"/>
      <c r="K121" s="285"/>
      <c r="L121" s="444">
        <v>1963047</v>
      </c>
    </row>
    <row r="122" spans="5:12" ht="12.75">
      <c r="E122" s="349" t="s">
        <v>284</v>
      </c>
      <c r="F122" s="285"/>
      <c r="G122" s="285"/>
      <c r="H122" s="285"/>
      <c r="I122" s="285"/>
      <c r="J122" s="285"/>
      <c r="K122" s="285"/>
      <c r="L122" s="444">
        <v>897000</v>
      </c>
    </row>
    <row r="123" spans="5:12" ht="12.75">
      <c r="E123" s="349" t="s">
        <v>193</v>
      </c>
      <c r="F123" s="285"/>
      <c r="G123" s="285"/>
      <c r="H123" s="285"/>
      <c r="I123" s="285"/>
      <c r="J123" s="285"/>
      <c r="K123" s="285"/>
      <c r="L123" s="444">
        <f>SUM(L121:L122)</f>
        <v>2860047</v>
      </c>
    </row>
    <row r="124" spans="5:12" ht="12.75">
      <c r="E124" s="349" t="s">
        <v>191</v>
      </c>
      <c r="F124" s="285"/>
      <c r="G124" s="285"/>
      <c r="H124" s="285"/>
      <c r="I124" s="285"/>
      <c r="J124" s="285"/>
      <c r="K124" s="285"/>
      <c r="L124" s="444">
        <v>-115728</v>
      </c>
    </row>
    <row r="125" spans="1:12" s="233" customFormat="1" ht="12.75">
      <c r="A125" s="232"/>
      <c r="E125" s="349" t="s">
        <v>192</v>
      </c>
      <c r="F125" s="285"/>
      <c r="G125" s="285"/>
      <c r="H125" s="285"/>
      <c r="I125" s="285"/>
      <c r="J125" s="285"/>
      <c r="K125" s="285"/>
      <c r="L125" s="444">
        <f>SUM(L123:L124)</f>
        <v>2744319</v>
      </c>
    </row>
    <row r="126" spans="1:12" s="233" customFormat="1" ht="6.75">
      <c r="A126" s="232"/>
      <c r="E126" s="234"/>
      <c r="L126" s="445"/>
    </row>
    <row r="127" spans="1:12" s="287" customFormat="1" ht="12.75">
      <c r="A127" s="286"/>
      <c r="E127" s="350" t="s">
        <v>194</v>
      </c>
      <c r="F127" s="213"/>
      <c r="G127" s="213"/>
      <c r="H127" s="213"/>
      <c r="I127" s="213"/>
      <c r="J127" s="213"/>
      <c r="K127" s="213"/>
      <c r="L127" s="446">
        <f>ROUND((L125*10%),-1)-430</f>
        <v>274000</v>
      </c>
    </row>
    <row r="128" spans="1:12" s="233" customFormat="1" ht="12.75">
      <c r="A128" s="232"/>
      <c r="E128" s="362" t="s">
        <v>307</v>
      </c>
      <c r="F128" s="211"/>
      <c r="G128" s="211"/>
      <c r="H128" s="211"/>
      <c r="I128" s="211"/>
      <c r="J128" s="211"/>
      <c r="K128" s="211"/>
      <c r="L128" s="447"/>
    </row>
    <row r="129" spans="1:12" s="287" customFormat="1" ht="12.75">
      <c r="A129" s="286"/>
      <c r="E129" s="288" t="s">
        <v>48</v>
      </c>
      <c r="L129" s="448">
        <v>115703</v>
      </c>
    </row>
    <row r="130" spans="1:12" s="233" customFormat="1" ht="12.75">
      <c r="A130" s="232"/>
      <c r="E130" s="350" t="s">
        <v>195</v>
      </c>
      <c r="F130" s="213"/>
      <c r="G130" s="213"/>
      <c r="H130" s="213"/>
      <c r="I130" s="213"/>
      <c r="J130" s="213"/>
      <c r="K130" s="213"/>
      <c r="L130" s="446">
        <f>ROUND((L129*10%),-1)-70</f>
        <v>11500</v>
      </c>
    </row>
    <row r="131" spans="1:12" s="233" customFormat="1" ht="12.75">
      <c r="A131" s="232"/>
      <c r="E131" s="350" t="s">
        <v>196</v>
      </c>
      <c r="F131" s="213"/>
      <c r="G131" s="213"/>
      <c r="H131" s="213"/>
      <c r="I131" s="213"/>
      <c r="J131" s="213"/>
      <c r="K131" s="213"/>
      <c r="L131" s="446">
        <v>45600</v>
      </c>
    </row>
    <row r="132" spans="1:12" s="233" customFormat="1" ht="12.75">
      <c r="A132" s="232"/>
      <c r="E132" s="350"/>
      <c r="F132" s="213"/>
      <c r="G132" s="213"/>
      <c r="H132" s="213"/>
      <c r="I132" s="213"/>
      <c r="J132" s="213"/>
      <c r="K132" s="213"/>
      <c r="L132" s="446"/>
    </row>
    <row r="133" spans="5:12" ht="12.75">
      <c r="E133" s="350" t="s">
        <v>240</v>
      </c>
      <c r="F133" s="211"/>
      <c r="G133" s="211"/>
      <c r="H133" s="211"/>
      <c r="I133" s="211"/>
      <c r="J133" s="211"/>
      <c r="K133" s="211"/>
      <c r="L133" s="449">
        <f>L127+L130+L131</f>
        <v>331100</v>
      </c>
    </row>
    <row r="134" spans="5:12" ht="12.75">
      <c r="E134" s="350"/>
      <c r="F134" s="211"/>
      <c r="G134" s="211"/>
      <c r="H134" s="211"/>
      <c r="I134" s="211"/>
      <c r="J134" s="211"/>
      <c r="K134" s="211"/>
      <c r="L134" s="351"/>
    </row>
    <row r="135" spans="1:12" ht="12.75">
      <c r="A135" s="3" t="s">
        <v>15</v>
      </c>
      <c r="B135" s="287"/>
      <c r="C135" s="287"/>
      <c r="D135" s="287"/>
      <c r="E135" s="230"/>
      <c r="F135" s="211"/>
      <c r="G135" s="211"/>
      <c r="H135" s="211"/>
      <c r="I135" s="211"/>
      <c r="J135" s="211"/>
      <c r="K135" s="211"/>
      <c r="L135" s="211"/>
    </row>
    <row r="136" spans="2:12" ht="9" customHeight="1">
      <c r="B136" s="287"/>
      <c r="C136" s="287"/>
      <c r="D136" s="287"/>
      <c r="E136" s="230"/>
      <c r="F136" s="211"/>
      <c r="G136" s="211"/>
      <c r="H136" s="211"/>
      <c r="I136" s="211"/>
      <c r="J136" s="211"/>
      <c r="K136" s="211"/>
      <c r="L136" s="211"/>
    </row>
    <row r="137" spans="2:12" s="194" customFormat="1" ht="12.75">
      <c r="B137" s="297" t="s">
        <v>189</v>
      </c>
      <c r="C137" s="298" t="s">
        <v>189</v>
      </c>
      <c r="D137" s="297" t="s">
        <v>190</v>
      </c>
      <c r="E137" s="401"/>
      <c r="F137" s="402"/>
      <c r="G137" s="402"/>
      <c r="H137" s="402"/>
      <c r="I137" s="402"/>
      <c r="J137" s="432" t="s">
        <v>189</v>
      </c>
      <c r="K137" s="403" t="s">
        <v>189</v>
      </c>
      <c r="L137" s="403" t="s">
        <v>190</v>
      </c>
    </row>
    <row r="138" spans="1:12" ht="12.75">
      <c r="A138" s="192"/>
      <c r="B138" s="303">
        <f>'Voranschlag 2009'!$F$4</f>
        <v>2009</v>
      </c>
      <c r="C138" s="304">
        <f>'Voranschlag 2008'!$F$4</f>
        <v>2008</v>
      </c>
      <c r="D138" s="303">
        <f>'Rechnung 2007'!$F$4</f>
        <v>2007</v>
      </c>
      <c r="E138" s="401"/>
      <c r="F138" s="402"/>
      <c r="G138" s="402"/>
      <c r="H138" s="402"/>
      <c r="I138" s="402"/>
      <c r="J138" s="433">
        <f>'Voranschlag 2009'!$F$4</f>
        <v>2009</v>
      </c>
      <c r="K138" s="404">
        <f>'Voranschlag 2008'!$F$4</f>
        <v>2008</v>
      </c>
      <c r="L138" s="404">
        <f>'Rechnung 2007'!$F$4</f>
        <v>2007</v>
      </c>
    </row>
    <row r="139" spans="1:12" ht="4.5" customHeight="1">
      <c r="A139" s="192"/>
      <c r="B139" s="297"/>
      <c r="C139" s="298"/>
      <c r="D139" s="297"/>
      <c r="E139" s="401"/>
      <c r="F139" s="402"/>
      <c r="G139" s="402"/>
      <c r="H139" s="402"/>
      <c r="I139" s="402"/>
      <c r="J139" s="430"/>
      <c r="K139" s="430"/>
      <c r="L139" s="430"/>
    </row>
    <row r="140" spans="2:12" ht="12.75">
      <c r="B140" s="305">
        <f>'Voranschlag 2009'!G81</f>
        <v>728830</v>
      </c>
      <c r="C140" s="306">
        <f>'Voranschlag 2008'!G81</f>
        <v>703940</v>
      </c>
      <c r="D140" s="305">
        <f>'Rechnung 2007'!G81</f>
        <v>717558.9</v>
      </c>
      <c r="E140" s="401" t="s">
        <v>241</v>
      </c>
      <c r="F140" s="402"/>
      <c r="G140" s="402"/>
      <c r="H140" s="402"/>
      <c r="I140" s="402"/>
      <c r="J140" s="441">
        <v>295630</v>
      </c>
      <c r="K140" s="441">
        <v>298600</v>
      </c>
      <c r="L140" s="441">
        <v>317146</v>
      </c>
    </row>
    <row r="141" spans="2:12" ht="12.75">
      <c r="B141" s="325">
        <f>1/D140*(B140-D140)</f>
        <v>0.015707560731251437</v>
      </c>
      <c r="C141" s="326" t="str">
        <f>IF(B141&gt;0,"Zunahme gegenüber Rechnung 2006","Abnahme gegenüber Rechnung 2006")</f>
        <v>Zunahme gegenüber Rechnung 2006</v>
      </c>
      <c r="D141" s="328"/>
      <c r="E141" s="401" t="s">
        <v>242</v>
      </c>
      <c r="F141" s="402"/>
      <c r="G141" s="402"/>
      <c r="H141" s="402"/>
      <c r="I141" s="402"/>
      <c r="J141" s="441">
        <v>330000</v>
      </c>
      <c r="K141" s="441">
        <v>308550</v>
      </c>
      <c r="L141" s="441">
        <v>302141</v>
      </c>
    </row>
    <row r="142" spans="2:12" ht="12.75">
      <c r="B142" s="325">
        <f>1/C140*(B140-C140)</f>
        <v>0.03535812711310623</v>
      </c>
      <c r="C142" s="326" t="str">
        <f>IF(B142&gt;0,"Zunahme gegenüber Voranschlag 2007","Abnahme gegenüber Voranschlag 2007")</f>
        <v>Zunahme gegenüber Voranschlag 2007</v>
      </c>
      <c r="D142" s="328"/>
      <c r="E142" s="401" t="s">
        <v>296</v>
      </c>
      <c r="F142" s="402"/>
      <c r="G142" s="402"/>
      <c r="H142" s="402"/>
      <c r="I142" s="402"/>
      <c r="J142" s="442">
        <v>101191</v>
      </c>
      <c r="K142" s="442">
        <v>94782</v>
      </c>
      <c r="L142" s="442">
        <v>96264.9</v>
      </c>
    </row>
    <row r="143" spans="1:12" s="402" customFormat="1" ht="12.75">
      <c r="A143" s="397"/>
      <c r="B143" s="398"/>
      <c r="C143" s="399"/>
      <c r="D143" s="400"/>
      <c r="E143" s="401"/>
      <c r="J143" s="443">
        <f>SUM(J138:J142)</f>
        <v>728830</v>
      </c>
      <c r="K143" s="434">
        <f>SUM(K138:K142)</f>
        <v>703940</v>
      </c>
      <c r="L143" s="434">
        <f>SUM(L138:L142)</f>
        <v>717558.9</v>
      </c>
    </row>
    <row r="144" spans="1:4" s="402" customFormat="1" ht="12.75">
      <c r="A144" s="397"/>
      <c r="B144" s="398"/>
      <c r="C144" s="399"/>
      <c r="D144" s="400"/>
    </row>
    <row r="145" spans="1:5" s="402" customFormat="1" ht="12.75">
      <c r="A145" s="406" t="s">
        <v>16</v>
      </c>
      <c r="E145" s="401"/>
    </row>
    <row r="146" spans="2:12" ht="6" customHeight="1">
      <c r="B146" s="287"/>
      <c r="C146" s="287"/>
      <c r="D146" s="287"/>
      <c r="E146" s="288"/>
      <c r="F146" s="287"/>
      <c r="G146" s="287"/>
      <c r="H146" s="287"/>
      <c r="I146" s="287"/>
      <c r="J146" s="287"/>
      <c r="K146" s="287"/>
      <c r="L146" s="287"/>
    </row>
    <row r="147" spans="2:12" s="194" customFormat="1" ht="12.75">
      <c r="B147" s="297" t="s">
        <v>189</v>
      </c>
      <c r="C147" s="298" t="s">
        <v>189</v>
      </c>
      <c r="D147" s="297" t="s">
        <v>190</v>
      </c>
      <c r="E147" s="288"/>
      <c r="F147" s="289"/>
      <c r="G147" s="289"/>
      <c r="H147" s="289"/>
      <c r="I147" s="295"/>
      <c r="J147" s="289"/>
      <c r="K147" s="289"/>
      <c r="L147" s="289"/>
    </row>
    <row r="148" spans="1:12" ht="12.75">
      <c r="A148" s="192"/>
      <c r="B148" s="303">
        <f>'Voranschlag 2009'!$F$4</f>
        <v>2009</v>
      </c>
      <c r="C148" s="304">
        <f>'Voranschlag 2008'!$F$4</f>
        <v>2008</v>
      </c>
      <c r="D148" s="303">
        <f>'Rechnung 2007'!$F$4</f>
        <v>2007</v>
      </c>
      <c r="E148" s="288"/>
      <c r="F148" s="287"/>
      <c r="G148" s="287"/>
      <c r="H148" s="287"/>
      <c r="I148" s="295"/>
      <c r="J148" s="287"/>
      <c r="K148" s="287"/>
      <c r="L148" s="287"/>
    </row>
    <row r="149" spans="1:12" ht="4.5" customHeight="1">
      <c r="A149" s="192"/>
      <c r="B149" s="301"/>
      <c r="C149" s="302"/>
      <c r="D149" s="301"/>
      <c r="E149" s="288"/>
      <c r="F149" s="287"/>
      <c r="G149" s="287"/>
      <c r="H149" s="287"/>
      <c r="I149" s="287"/>
      <c r="J149" s="287"/>
      <c r="K149" s="287"/>
      <c r="L149" s="287"/>
    </row>
    <row r="150" spans="2:12" ht="12.75">
      <c r="B150" s="305">
        <f>'Voranschlag 2009'!G82</f>
        <v>588590</v>
      </c>
      <c r="C150" s="306">
        <f>'Voranschlag 2008'!G82</f>
        <v>737130</v>
      </c>
      <c r="D150" s="305">
        <f>'Rechnung 2007'!G82</f>
        <v>672859.05</v>
      </c>
      <c r="E150" s="288"/>
      <c r="F150" s="287"/>
      <c r="G150" s="287"/>
      <c r="H150" s="287"/>
      <c r="I150" s="287"/>
      <c r="J150" s="287"/>
      <c r="K150" s="287"/>
      <c r="L150" s="287"/>
    </row>
    <row r="151" spans="2:12" ht="4.5" customHeight="1">
      <c r="B151" s="308"/>
      <c r="C151" s="308"/>
      <c r="D151" s="308"/>
      <c r="E151" s="288"/>
      <c r="F151" s="287"/>
      <c r="G151" s="287"/>
      <c r="H151" s="287"/>
      <c r="I151" s="287"/>
      <c r="J151" s="287"/>
      <c r="K151" s="287"/>
      <c r="L151" s="287"/>
    </row>
    <row r="152" spans="2:12" ht="12.75">
      <c r="B152" s="325">
        <f>1/D150*(B150-D150)</f>
        <v>-0.12524027134657703</v>
      </c>
      <c r="C152" s="326" t="str">
        <f>IF(B152&gt;0,"Zunahme gegenüber Rechnung 2006","Abnahme gegenüber Rechnung 2006")</f>
        <v>Abnahme gegenüber Rechnung 2006</v>
      </c>
      <c r="D152" s="328"/>
      <c r="E152" s="288"/>
      <c r="F152" s="287"/>
      <c r="G152" s="287"/>
      <c r="H152" s="287"/>
      <c r="I152" s="287"/>
      <c r="J152" s="287"/>
      <c r="K152" s="287"/>
      <c r="L152" s="287"/>
    </row>
    <row r="153" spans="2:12" ht="12.75">
      <c r="B153" s="325">
        <f>1/C150*(B150-C150)</f>
        <v>-0.2015112666693799</v>
      </c>
      <c r="C153" s="326" t="str">
        <f>IF(B153&gt;0,"Zunahme gegenüber Voranschlag 2007","Abnahme gegenüber Voranschlag 2007")</f>
        <v>Abnahme gegenüber Voranschlag 2007</v>
      </c>
      <c r="D153" s="328"/>
      <c r="E153" s="288"/>
      <c r="F153" s="287"/>
      <c r="G153" s="287"/>
      <c r="H153" s="287"/>
      <c r="I153" s="287"/>
      <c r="J153" s="287"/>
      <c r="K153" s="287"/>
      <c r="L153" s="287"/>
    </row>
    <row r="154" spans="2:12" ht="12.75">
      <c r="B154" s="311"/>
      <c r="C154" s="312"/>
      <c r="D154" s="309"/>
      <c r="E154" s="288"/>
      <c r="F154" s="287"/>
      <c r="G154" s="287"/>
      <c r="H154" s="287"/>
      <c r="I154" s="287"/>
      <c r="J154" s="287"/>
      <c r="K154" s="287"/>
      <c r="L154" s="287"/>
    </row>
    <row r="155" spans="2:12" ht="12.75">
      <c r="B155" s="311"/>
      <c r="C155" s="312"/>
      <c r="D155" s="309"/>
      <c r="E155" s="288"/>
      <c r="F155" s="287"/>
      <c r="G155" s="287"/>
      <c r="H155" s="287"/>
      <c r="I155" s="287"/>
      <c r="J155" s="287"/>
      <c r="K155" s="287"/>
      <c r="L155" s="287"/>
    </row>
    <row r="156" spans="2:12" ht="12.75">
      <c r="B156" s="311"/>
      <c r="C156" s="312"/>
      <c r="D156" s="400"/>
      <c r="E156" s="431" t="s">
        <v>297</v>
      </c>
      <c r="F156" s="402"/>
      <c r="G156" s="402"/>
      <c r="H156" s="402"/>
      <c r="I156" s="402"/>
      <c r="J156" s="432" t="s">
        <v>189</v>
      </c>
      <c r="K156" s="403" t="s">
        <v>189</v>
      </c>
      <c r="L156" s="403" t="s">
        <v>190</v>
      </c>
    </row>
    <row r="157" spans="2:12" ht="12.75">
      <c r="B157" s="311"/>
      <c r="C157" s="312"/>
      <c r="D157" s="400"/>
      <c r="E157" s="401"/>
      <c r="F157" s="402"/>
      <c r="G157" s="402"/>
      <c r="H157" s="402"/>
      <c r="I157" s="402"/>
      <c r="J157" s="433">
        <f>'Voranschlag 2009'!$F$4</f>
        <v>2009</v>
      </c>
      <c r="K157" s="404">
        <f>'Voranschlag 2008'!$F$4</f>
        <v>2008</v>
      </c>
      <c r="L157" s="404">
        <f>'Rechnung 2007'!$F$4</f>
        <v>2007</v>
      </c>
    </row>
    <row r="158" spans="2:12" ht="12.75">
      <c r="B158" s="311"/>
      <c r="C158" s="312"/>
      <c r="D158" s="400"/>
      <c r="E158" s="401" t="s">
        <v>243</v>
      </c>
      <c r="F158" s="402"/>
      <c r="G158" s="402"/>
      <c r="H158" s="402"/>
      <c r="I158" s="402"/>
      <c r="J158" s="434">
        <v>0</v>
      </c>
      <c r="K158" s="434">
        <v>70130</v>
      </c>
      <c r="L158" s="434">
        <v>50940</v>
      </c>
    </row>
    <row r="159" spans="1:12" s="233" customFormat="1" ht="12.75">
      <c r="A159" s="232"/>
      <c r="B159" s="235"/>
      <c r="C159" s="236"/>
      <c r="D159" s="405"/>
      <c r="E159" s="401" t="s">
        <v>244</v>
      </c>
      <c r="F159" s="402"/>
      <c r="G159" s="402"/>
      <c r="H159" s="402"/>
      <c r="I159" s="402"/>
      <c r="J159" s="434">
        <v>0</v>
      </c>
      <c r="K159" s="434">
        <v>81680</v>
      </c>
      <c r="L159" s="434">
        <v>46199</v>
      </c>
    </row>
    <row r="160" spans="1:12" ht="12.75">
      <c r="A160" s="286"/>
      <c r="B160" s="290"/>
      <c r="C160" s="291"/>
      <c r="D160" s="400"/>
      <c r="E160" s="401" t="s">
        <v>245</v>
      </c>
      <c r="F160" s="402"/>
      <c r="G160" s="402"/>
      <c r="H160" s="402"/>
      <c r="I160" s="402"/>
      <c r="J160" s="437">
        <v>163000</v>
      </c>
      <c r="K160" s="437">
        <v>131180</v>
      </c>
      <c r="L160" s="437">
        <v>122029</v>
      </c>
    </row>
    <row r="161" spans="2:12" ht="12.75">
      <c r="B161" s="290"/>
      <c r="C161" s="291"/>
      <c r="D161" s="400"/>
      <c r="E161" s="401" t="s">
        <v>192</v>
      </c>
      <c r="F161" s="402"/>
      <c r="G161" s="402"/>
      <c r="H161" s="402"/>
      <c r="I161" s="402"/>
      <c r="J161" s="438">
        <f>SUM(J158:J160)</f>
        <v>163000</v>
      </c>
      <c r="K161" s="438">
        <f>SUM(K158:K160)</f>
        <v>282990</v>
      </c>
      <c r="L161" s="438">
        <f>SUM(L158:L160)</f>
        <v>219168</v>
      </c>
    </row>
    <row r="162" spans="2:12" ht="12.75">
      <c r="B162" s="290"/>
      <c r="C162" s="291"/>
      <c r="D162" s="292"/>
      <c r="E162" s="401" t="s">
        <v>247</v>
      </c>
      <c r="F162" s="402"/>
      <c r="G162" s="402"/>
      <c r="H162" s="402"/>
      <c r="I162" s="402"/>
      <c r="J162" s="439">
        <v>21000</v>
      </c>
      <c r="K162" s="439">
        <v>28500</v>
      </c>
      <c r="L162" s="439">
        <v>28500</v>
      </c>
    </row>
    <row r="163" spans="2:12" ht="12.75">
      <c r="B163" s="290"/>
      <c r="C163" s="291"/>
      <c r="D163" s="292"/>
      <c r="E163" s="401" t="s">
        <v>248</v>
      </c>
      <c r="F163" s="402"/>
      <c r="G163" s="402"/>
      <c r="H163" s="402"/>
      <c r="I163" s="402"/>
      <c r="J163" s="439">
        <v>50000</v>
      </c>
      <c r="K163" s="439">
        <v>42000</v>
      </c>
      <c r="L163" s="439">
        <v>40925.65</v>
      </c>
    </row>
    <row r="164" spans="2:12" ht="12.75">
      <c r="B164" s="290"/>
      <c r="C164" s="291"/>
      <c r="D164" s="292"/>
      <c r="E164" s="401" t="s">
        <v>300</v>
      </c>
      <c r="F164" s="402"/>
      <c r="G164" s="402"/>
      <c r="H164" s="402"/>
      <c r="I164" s="402"/>
      <c r="J164" s="439">
        <v>80250</v>
      </c>
      <c r="K164" s="439">
        <v>76270</v>
      </c>
      <c r="L164" s="439">
        <v>76097</v>
      </c>
    </row>
    <row r="165" spans="2:12" ht="12.75">
      <c r="B165" s="290"/>
      <c r="C165" s="291"/>
      <c r="D165" s="292"/>
      <c r="E165" s="401" t="s">
        <v>298</v>
      </c>
      <c r="F165" s="402"/>
      <c r="G165" s="402"/>
      <c r="H165" s="402"/>
      <c r="I165" s="402"/>
      <c r="J165" s="439">
        <v>62000</v>
      </c>
      <c r="K165" s="439">
        <v>69200</v>
      </c>
      <c r="L165" s="439">
        <v>53269.7</v>
      </c>
    </row>
    <row r="166" spans="2:12" ht="12.75">
      <c r="B166" s="290"/>
      <c r="C166" s="291"/>
      <c r="D166" s="292"/>
      <c r="E166" s="401" t="s">
        <v>299</v>
      </c>
      <c r="F166" s="402"/>
      <c r="G166" s="402"/>
      <c r="H166" s="402"/>
      <c r="I166" s="402"/>
      <c r="J166" s="439">
        <v>0</v>
      </c>
      <c r="K166" s="439">
        <v>40000</v>
      </c>
      <c r="L166" s="439">
        <v>0</v>
      </c>
    </row>
    <row r="167" spans="2:12" ht="12.75">
      <c r="B167" s="290"/>
      <c r="C167" s="291"/>
      <c r="D167" s="292"/>
      <c r="E167" s="401" t="s">
        <v>301</v>
      </c>
      <c r="F167" s="402"/>
      <c r="G167" s="402"/>
      <c r="H167" s="402"/>
      <c r="I167" s="402"/>
      <c r="J167" s="439">
        <v>104420</v>
      </c>
      <c r="K167" s="439">
        <v>68020</v>
      </c>
      <c r="L167" s="439">
        <v>145905</v>
      </c>
    </row>
    <row r="168" spans="2:12" ht="12.75">
      <c r="B168" s="290"/>
      <c r="C168" s="291"/>
      <c r="D168" s="292"/>
      <c r="E168" s="401" t="s">
        <v>246</v>
      </c>
      <c r="F168" s="402"/>
      <c r="G168" s="402"/>
      <c r="H168" s="402"/>
      <c r="I168" s="402"/>
      <c r="J168" s="439">
        <v>41000</v>
      </c>
      <c r="K168" s="439">
        <v>40830</v>
      </c>
      <c r="L168" s="439">
        <v>28884</v>
      </c>
    </row>
    <row r="169" spans="2:12" ht="12.75">
      <c r="B169" s="290"/>
      <c r="C169" s="291"/>
      <c r="D169" s="292"/>
      <c r="E169" s="401" t="s">
        <v>302</v>
      </c>
      <c r="F169" s="402"/>
      <c r="G169" s="402"/>
      <c r="H169" s="402"/>
      <c r="I169" s="402"/>
      <c r="J169" s="439">
        <v>27140</v>
      </c>
      <c r="K169" s="439">
        <v>47580</v>
      </c>
      <c r="L169" s="439">
        <v>27782</v>
      </c>
    </row>
    <row r="170" spans="2:12" ht="12.75">
      <c r="B170" s="290"/>
      <c r="C170" s="291"/>
      <c r="D170" s="292"/>
      <c r="E170" s="401" t="s">
        <v>296</v>
      </c>
      <c r="F170" s="402"/>
      <c r="G170" s="402"/>
      <c r="H170" s="402"/>
      <c r="I170" s="402"/>
      <c r="J170" s="437">
        <v>39780</v>
      </c>
      <c r="K170" s="437">
        <v>41740</v>
      </c>
      <c r="L170" s="437">
        <v>52327.7</v>
      </c>
    </row>
    <row r="171" spans="2:12" ht="12.75">
      <c r="B171" s="290"/>
      <c r="C171" s="291"/>
      <c r="D171" s="292"/>
      <c r="E171" s="401" t="s">
        <v>87</v>
      </c>
      <c r="F171" s="402"/>
      <c r="G171" s="402"/>
      <c r="H171" s="402"/>
      <c r="I171" s="402"/>
      <c r="J171" s="440">
        <f>SUM(J161:J170)</f>
        <v>588590</v>
      </c>
      <c r="K171" s="439">
        <f>SUM(K161:K170)</f>
        <v>737130</v>
      </c>
      <c r="L171" s="439">
        <f>SUM(L161:L170)</f>
        <v>672859.05</v>
      </c>
    </row>
    <row r="172" spans="2:12" ht="12.75">
      <c r="B172" s="290"/>
      <c r="C172" s="291"/>
      <c r="D172" s="292"/>
      <c r="E172" s="401"/>
      <c r="F172" s="402"/>
      <c r="G172" s="402"/>
      <c r="H172" s="402"/>
      <c r="I172" s="402"/>
      <c r="J172" s="407"/>
      <c r="K172" s="407"/>
      <c r="L172" s="407"/>
    </row>
    <row r="173" spans="1:12" ht="12.75">
      <c r="A173" s="3" t="s">
        <v>17</v>
      </c>
      <c r="B173" s="287"/>
      <c r="C173" s="287"/>
      <c r="D173" s="287"/>
      <c r="E173" s="401"/>
      <c r="F173" s="402"/>
      <c r="G173" s="402"/>
      <c r="H173" s="402"/>
      <c r="I173" s="402"/>
      <c r="J173" s="402"/>
      <c r="K173" s="402"/>
      <c r="L173" s="402"/>
    </row>
    <row r="174" spans="2:12" ht="6" customHeight="1">
      <c r="B174" s="287"/>
      <c r="C174" s="287"/>
      <c r="D174" s="287"/>
      <c r="E174" s="230"/>
      <c r="F174" s="211"/>
      <c r="G174" s="211"/>
      <c r="H174" s="211"/>
      <c r="I174" s="211"/>
      <c r="J174" s="211"/>
      <c r="K174" s="211"/>
      <c r="L174" s="211"/>
    </row>
    <row r="175" spans="2:12" s="194" customFormat="1" ht="12.75">
      <c r="B175" s="297" t="s">
        <v>189</v>
      </c>
      <c r="C175" s="298" t="s">
        <v>189</v>
      </c>
      <c r="D175" s="297" t="s">
        <v>190</v>
      </c>
      <c r="E175" s="230"/>
      <c r="F175" s="352"/>
      <c r="G175" s="352"/>
      <c r="H175" s="352"/>
      <c r="I175" s="353"/>
      <c r="J175" s="352"/>
      <c r="K175" s="352"/>
      <c r="L175" s="352"/>
    </row>
    <row r="176" spans="1:12" ht="12.75">
      <c r="A176" s="192"/>
      <c r="B176" s="303">
        <f>'Voranschlag 2009'!$F$4</f>
        <v>2009</v>
      </c>
      <c r="C176" s="304">
        <f>'Voranschlag 2008'!$F$4</f>
        <v>2008</v>
      </c>
      <c r="D176" s="303">
        <f>'Rechnung 2007'!$F$4</f>
        <v>2007</v>
      </c>
      <c r="E176" s="230"/>
      <c r="F176" s="211"/>
      <c r="G176" s="211"/>
      <c r="H176" s="211"/>
      <c r="I176" s="353"/>
      <c r="J176" s="211"/>
      <c r="K176" s="211"/>
      <c r="L176" s="211"/>
    </row>
    <row r="177" spans="1:12" ht="4.5" customHeight="1">
      <c r="A177" s="192"/>
      <c r="B177" s="301"/>
      <c r="C177" s="302"/>
      <c r="D177" s="301"/>
      <c r="E177" s="230"/>
      <c r="F177" s="211"/>
      <c r="G177" s="211"/>
      <c r="H177" s="211"/>
      <c r="I177" s="211"/>
      <c r="J177" s="211"/>
      <c r="K177" s="211"/>
      <c r="L177" s="211"/>
    </row>
    <row r="178" spans="2:12" ht="12.75">
      <c r="B178" s="305">
        <f>'Voranschlag 2009'!G84</f>
        <v>188230</v>
      </c>
      <c r="C178" s="306">
        <f>'Voranschlag 2008'!G84</f>
        <v>153010</v>
      </c>
      <c r="D178" s="305">
        <f>'Rechnung 2007'!G84</f>
        <v>352843.85</v>
      </c>
      <c r="E178" s="230"/>
      <c r="F178" s="211"/>
      <c r="G178" s="211"/>
      <c r="H178" s="211"/>
      <c r="I178" s="211"/>
      <c r="J178" s="211"/>
      <c r="K178" s="211"/>
      <c r="L178" s="211"/>
    </row>
    <row r="179" spans="2:12" ht="4.5" customHeight="1">
      <c r="B179" s="308"/>
      <c r="C179" s="308"/>
      <c r="D179" s="308"/>
      <c r="E179" s="230"/>
      <c r="F179" s="211"/>
      <c r="G179" s="211"/>
      <c r="H179" s="211"/>
      <c r="I179" s="211"/>
      <c r="J179" s="211"/>
      <c r="K179" s="211"/>
      <c r="L179" s="211"/>
    </row>
    <row r="180" spans="2:12" ht="12.75">
      <c r="B180" s="325">
        <f>1/D178*(B178-D178)</f>
        <v>-0.4665345591258002</v>
      </c>
      <c r="C180" s="326" t="str">
        <f>IF(B180&gt;0,"Zunahme gegenüber Rechnung 2006","Abnahme gegenüber Rechnung 2006")</f>
        <v>Abnahme gegenüber Rechnung 2006</v>
      </c>
      <c r="D180" s="328"/>
      <c r="E180" s="230"/>
      <c r="F180" s="211"/>
      <c r="G180" s="211"/>
      <c r="H180" s="211"/>
      <c r="I180" s="211"/>
      <c r="J180" s="211"/>
      <c r="K180" s="211"/>
      <c r="L180" s="211"/>
    </row>
    <row r="181" spans="2:12" ht="12.75">
      <c r="B181" s="325">
        <f>1/C178*(B178-C178)</f>
        <v>0.23018103391935169</v>
      </c>
      <c r="C181" s="326" t="str">
        <f>IF(B181&gt;0,"Zunahme gegenüber Voranschlag 2007","Abnahme gegenüber Voranschlag 2007")</f>
        <v>Zunahme gegenüber Voranschlag 2007</v>
      </c>
      <c r="D181" s="328"/>
      <c r="E181" s="230"/>
      <c r="F181" s="211"/>
      <c r="G181" s="211"/>
      <c r="H181" s="211"/>
      <c r="I181" s="211"/>
      <c r="J181" s="211"/>
      <c r="K181" s="211"/>
      <c r="L181" s="211"/>
    </row>
    <row r="182" spans="2:12" ht="12.75">
      <c r="B182" s="331"/>
      <c r="C182" s="332"/>
      <c r="D182" s="333"/>
      <c r="E182" s="230"/>
      <c r="F182" s="211"/>
      <c r="G182" s="211"/>
      <c r="H182" s="211"/>
      <c r="I182" s="211"/>
      <c r="J182" s="211"/>
      <c r="K182" s="211"/>
      <c r="L182" s="211"/>
    </row>
    <row r="183" spans="1:12" ht="12.75">
      <c r="A183" s="3" t="s">
        <v>18</v>
      </c>
      <c r="E183" s="230"/>
      <c r="F183" s="211"/>
      <c r="G183" s="211"/>
      <c r="H183" s="211"/>
      <c r="I183" s="211"/>
      <c r="J183" s="211"/>
      <c r="K183" s="211"/>
      <c r="L183" s="211"/>
    </row>
    <row r="184" spans="5:12" ht="6" customHeight="1">
      <c r="E184" s="230"/>
      <c r="F184" s="211"/>
      <c r="G184" s="211"/>
      <c r="H184" s="211"/>
      <c r="I184" s="211"/>
      <c r="J184" s="211"/>
      <c r="K184" s="211"/>
      <c r="L184" s="211"/>
    </row>
    <row r="185" spans="2:12" s="194" customFormat="1" ht="12.75">
      <c r="B185" s="297" t="s">
        <v>189</v>
      </c>
      <c r="C185" s="298" t="s">
        <v>189</v>
      </c>
      <c r="D185" s="297" t="s">
        <v>190</v>
      </c>
      <c r="E185" s="230"/>
      <c r="F185" s="352"/>
      <c r="G185" s="352"/>
      <c r="H185" s="352"/>
      <c r="I185" s="353"/>
      <c r="J185" s="352"/>
      <c r="K185" s="352"/>
      <c r="L185" s="352"/>
    </row>
    <row r="186" spans="1:12" ht="12.75">
      <c r="A186" s="192"/>
      <c r="B186" s="303">
        <f>'Voranschlag 2009'!$F$4</f>
        <v>2009</v>
      </c>
      <c r="C186" s="304">
        <f>'Voranschlag 2008'!$F$4</f>
        <v>2008</v>
      </c>
      <c r="D186" s="303">
        <f>'Rechnung 2007'!$F$4</f>
        <v>2007</v>
      </c>
      <c r="E186" s="230"/>
      <c r="F186" s="211"/>
      <c r="G186" s="211"/>
      <c r="H186" s="211"/>
      <c r="I186" s="353"/>
      <c r="J186" s="211"/>
      <c r="K186" s="211"/>
      <c r="L186" s="211"/>
    </row>
    <row r="187" spans="1:12" ht="4.5" customHeight="1">
      <c r="A187" s="192"/>
      <c r="B187" s="301"/>
      <c r="C187" s="302"/>
      <c r="D187" s="301"/>
      <c r="E187" s="230"/>
      <c r="F187" s="211"/>
      <c r="G187" s="211"/>
      <c r="H187" s="211"/>
      <c r="I187" s="211"/>
      <c r="J187" s="211"/>
      <c r="K187" s="211"/>
      <c r="L187" s="211"/>
    </row>
    <row r="188" spans="2:12" ht="12.75">
      <c r="B188" s="305">
        <f>'Voranschlag 2009'!G85</f>
        <v>339540</v>
      </c>
      <c r="C188" s="306">
        <f>'Voranschlag 2008'!G85</f>
        <v>312340</v>
      </c>
      <c r="D188" s="305">
        <f>'Rechnung 2007'!G85</f>
        <v>314138.2</v>
      </c>
      <c r="E188" s="230"/>
      <c r="F188" s="211"/>
      <c r="G188" s="211"/>
      <c r="H188" s="211"/>
      <c r="I188" s="211"/>
      <c r="J188" s="211"/>
      <c r="K188" s="211"/>
      <c r="L188" s="211"/>
    </row>
    <row r="189" spans="2:12" ht="4.5" customHeight="1">
      <c r="B189" s="308"/>
      <c r="C189" s="308"/>
      <c r="D189" s="308"/>
      <c r="E189" s="230"/>
      <c r="F189" s="211"/>
      <c r="G189" s="211"/>
      <c r="H189" s="211"/>
      <c r="I189" s="211"/>
      <c r="J189" s="211"/>
      <c r="K189" s="211"/>
      <c r="L189" s="211"/>
    </row>
    <row r="190" spans="2:12" ht="12.75">
      <c r="B190" s="325">
        <f>1/D188*(B188-D188)</f>
        <v>0.08086186270883321</v>
      </c>
      <c r="C190" s="326" t="str">
        <f>IF(B190&gt;0,"Zunahme gegenüber Rechnung 2006","Abnahme gegenüber Rechnung 2006")</f>
        <v>Zunahme gegenüber Rechnung 2006</v>
      </c>
      <c r="D190" s="328"/>
      <c r="E190" s="230"/>
      <c r="F190" s="211"/>
      <c r="G190" s="211"/>
      <c r="H190" s="211"/>
      <c r="I190" s="211"/>
      <c r="J190" s="211"/>
      <c r="K190" s="211"/>
      <c r="L190" s="211"/>
    </row>
    <row r="191" spans="2:12" ht="12.75">
      <c r="B191" s="325">
        <f>1/C188*(B188-C188)</f>
        <v>0.08708458730870205</v>
      </c>
      <c r="C191" s="326" t="str">
        <f>IF(B191&gt;0,"Zunahme gegenüber Voranschlag 2007","Abnahme gegenüber Voranschlag 2007")</f>
        <v>Zunahme gegenüber Voranschlag 2007</v>
      </c>
      <c r="D191" s="328"/>
      <c r="E191" s="230"/>
      <c r="F191" s="211"/>
      <c r="G191" s="211"/>
      <c r="H191" s="211"/>
      <c r="I191" s="211"/>
      <c r="J191" s="211"/>
      <c r="K191" s="211"/>
      <c r="L191" s="211"/>
    </row>
    <row r="192" spans="2:12" ht="12.75">
      <c r="B192" s="331"/>
      <c r="C192" s="332"/>
      <c r="D192" s="333"/>
      <c r="E192" s="230"/>
      <c r="F192" s="211"/>
      <c r="G192" s="211"/>
      <c r="H192" s="211"/>
      <c r="I192" s="211"/>
      <c r="J192" s="211"/>
      <c r="K192" s="211"/>
      <c r="L192" s="211"/>
    </row>
    <row r="193" spans="1:12" s="240" customFormat="1" ht="12.75">
      <c r="A193" s="239" t="s">
        <v>255</v>
      </c>
      <c r="B193" s="309"/>
      <c r="C193" s="309"/>
      <c r="D193" s="309"/>
      <c r="E193" s="354"/>
      <c r="F193" s="309"/>
      <c r="G193" s="309"/>
      <c r="H193" s="309"/>
      <c r="I193" s="309"/>
      <c r="J193" s="309"/>
      <c r="K193" s="309"/>
      <c r="L193" s="309"/>
    </row>
    <row r="194" spans="1:12" s="195" customFormat="1" ht="12.75">
      <c r="A194" s="293"/>
      <c r="B194" s="309"/>
      <c r="C194" s="309"/>
      <c r="D194" s="309"/>
      <c r="E194" s="354"/>
      <c r="F194" s="309"/>
      <c r="G194" s="309"/>
      <c r="H194" s="309"/>
      <c r="I194" s="309"/>
      <c r="J194" s="309"/>
      <c r="K194" s="309"/>
      <c r="L194" s="309"/>
    </row>
    <row r="195" spans="5:12" ht="12.75">
      <c r="E195" s="230"/>
      <c r="F195" s="211"/>
      <c r="G195" s="211"/>
      <c r="H195" s="211"/>
      <c r="I195" s="211"/>
      <c r="J195" s="211"/>
      <c r="K195" s="211"/>
      <c r="L195" s="211"/>
    </row>
    <row r="196" spans="5:12" ht="12.75">
      <c r="E196" s="230"/>
      <c r="F196" s="211"/>
      <c r="G196" s="211"/>
      <c r="H196" s="211"/>
      <c r="I196" s="211"/>
      <c r="J196" s="211"/>
      <c r="K196" s="211"/>
      <c r="L196" s="211"/>
    </row>
    <row r="197" spans="5:12" ht="12.75">
      <c r="E197" s="230"/>
      <c r="F197" s="211"/>
      <c r="G197" s="211"/>
      <c r="H197" s="211"/>
      <c r="I197" s="211"/>
      <c r="J197" s="211"/>
      <c r="K197" s="211"/>
      <c r="L197" s="211"/>
    </row>
    <row r="198" spans="5:12" ht="12.75">
      <c r="E198" s="230"/>
      <c r="F198" s="211"/>
      <c r="G198" s="211"/>
      <c r="H198" s="211"/>
      <c r="I198" s="211"/>
      <c r="J198" s="211"/>
      <c r="K198" s="211"/>
      <c r="L198" s="211"/>
    </row>
    <row r="199" spans="5:12" ht="12.75">
      <c r="E199" s="230"/>
      <c r="F199" s="211"/>
      <c r="G199" s="211"/>
      <c r="H199" s="211"/>
      <c r="I199" s="211"/>
      <c r="J199" s="211"/>
      <c r="K199" s="211"/>
      <c r="L199" s="211"/>
    </row>
    <row r="200" spans="5:12" ht="12.75">
      <c r="E200" s="230"/>
      <c r="F200" s="211"/>
      <c r="G200" s="211"/>
      <c r="H200" s="211"/>
      <c r="I200" s="211"/>
      <c r="J200" s="211"/>
      <c r="K200" s="211"/>
      <c r="L200" s="211"/>
    </row>
    <row r="201" spans="5:12" ht="12.75">
      <c r="E201" s="230"/>
      <c r="F201" s="211"/>
      <c r="G201" s="211"/>
      <c r="H201" s="211"/>
      <c r="I201" s="211"/>
      <c r="J201" s="211"/>
      <c r="K201" s="211"/>
      <c r="L201" s="211"/>
    </row>
    <row r="202" spans="5:12" ht="12.75">
      <c r="E202" s="230"/>
      <c r="F202" s="211"/>
      <c r="G202" s="211"/>
      <c r="H202" s="211"/>
      <c r="I202" s="211"/>
      <c r="J202" s="211"/>
      <c r="K202" s="211"/>
      <c r="L202" s="211"/>
    </row>
    <row r="203" spans="5:12" ht="12.75">
      <c r="E203" s="230"/>
      <c r="F203" s="211"/>
      <c r="G203" s="211"/>
      <c r="H203" s="211"/>
      <c r="I203" s="211"/>
      <c r="J203" s="211"/>
      <c r="K203" s="211"/>
      <c r="L203" s="211"/>
    </row>
    <row r="204" spans="5:12" ht="12.75">
      <c r="E204" s="230"/>
      <c r="F204" s="211"/>
      <c r="G204" s="211"/>
      <c r="H204" s="211"/>
      <c r="I204" s="211"/>
      <c r="J204" s="211"/>
      <c r="K204" s="211"/>
      <c r="L204" s="211"/>
    </row>
    <row r="205" spans="5:12" ht="12.75">
      <c r="E205" s="230"/>
      <c r="F205" s="211"/>
      <c r="G205" s="211"/>
      <c r="H205" s="211"/>
      <c r="I205" s="211"/>
      <c r="J205" s="211"/>
      <c r="K205" s="211"/>
      <c r="L205" s="211"/>
    </row>
    <row r="206" spans="5:12" ht="12.75">
      <c r="E206" s="230"/>
      <c r="F206" s="211"/>
      <c r="G206" s="211"/>
      <c r="H206" s="211"/>
      <c r="I206" s="211"/>
      <c r="J206" s="211"/>
      <c r="K206" s="211"/>
      <c r="L206" s="211"/>
    </row>
    <row r="207" spans="5:12" ht="12.75">
      <c r="E207" s="230"/>
      <c r="F207" s="211"/>
      <c r="G207" s="211"/>
      <c r="H207" s="211"/>
      <c r="I207" s="211"/>
      <c r="J207" s="211"/>
      <c r="K207" s="211"/>
      <c r="L207" s="211"/>
    </row>
    <row r="208" spans="5:12" ht="12.75">
      <c r="E208" s="230"/>
      <c r="F208" s="211"/>
      <c r="G208" s="211"/>
      <c r="H208" s="211"/>
      <c r="I208" s="211"/>
      <c r="J208" s="211"/>
      <c r="K208" s="211"/>
      <c r="L208" s="211"/>
    </row>
    <row r="209" spans="5:12" ht="12.75">
      <c r="E209" s="230"/>
      <c r="F209" s="211"/>
      <c r="G209" s="211"/>
      <c r="H209" s="211"/>
      <c r="I209" s="211"/>
      <c r="J209" s="211"/>
      <c r="K209" s="211"/>
      <c r="L209" s="211"/>
    </row>
    <row r="210" spans="5:12" ht="12.75">
      <c r="E210" s="230"/>
      <c r="F210" s="211"/>
      <c r="G210" s="211"/>
      <c r="H210" s="211"/>
      <c r="I210" s="211"/>
      <c r="J210" s="211"/>
      <c r="K210" s="211"/>
      <c r="L210" s="211"/>
    </row>
    <row r="211" spans="5:12" ht="12.75">
      <c r="E211" s="230"/>
      <c r="F211" s="211"/>
      <c r="G211" s="211"/>
      <c r="H211" s="211"/>
      <c r="I211" s="211"/>
      <c r="J211" s="211"/>
      <c r="K211" s="211"/>
      <c r="L211" s="211"/>
    </row>
    <row r="212" spans="5:12" ht="12.75">
      <c r="E212" s="230"/>
      <c r="F212" s="211"/>
      <c r="G212" s="211"/>
      <c r="H212" s="211"/>
      <c r="I212" s="211"/>
      <c r="J212" s="211"/>
      <c r="K212" s="211"/>
      <c r="L212" s="211"/>
    </row>
    <row r="213" spans="5:12" ht="12.75">
      <c r="E213" s="230"/>
      <c r="F213" s="211"/>
      <c r="G213" s="211"/>
      <c r="H213" s="211"/>
      <c r="I213" s="211"/>
      <c r="J213" s="211"/>
      <c r="K213" s="211"/>
      <c r="L213" s="211"/>
    </row>
    <row r="214" spans="5:12" ht="12" customHeight="1">
      <c r="E214" s="230"/>
      <c r="F214" s="211"/>
      <c r="G214" s="211"/>
      <c r="H214" s="211"/>
      <c r="I214" s="211"/>
      <c r="J214" s="211"/>
      <c r="K214" s="211"/>
      <c r="L214" s="211"/>
    </row>
    <row r="215" spans="5:12" ht="12.75">
      <c r="E215" s="230"/>
      <c r="F215" s="211"/>
      <c r="G215" s="211"/>
      <c r="H215" s="211"/>
      <c r="I215" s="211"/>
      <c r="J215" s="211"/>
      <c r="K215" s="211"/>
      <c r="L215" s="211"/>
    </row>
    <row r="216" spans="5:12" ht="12.75">
      <c r="E216" s="230"/>
      <c r="F216" s="211"/>
      <c r="G216" s="211"/>
      <c r="H216" s="211"/>
      <c r="I216" s="211"/>
      <c r="J216" s="211"/>
      <c r="K216" s="211"/>
      <c r="L216" s="211"/>
    </row>
    <row r="217" spans="1:12" ht="12.75">
      <c r="A217" s="3" t="s">
        <v>19</v>
      </c>
      <c r="E217" s="230"/>
      <c r="F217" s="211"/>
      <c r="G217" s="211"/>
      <c r="H217" s="211"/>
      <c r="I217" s="211"/>
      <c r="J217" s="211"/>
      <c r="K217" s="211"/>
      <c r="L217" s="211"/>
    </row>
    <row r="218" spans="5:12" ht="6" customHeight="1">
      <c r="E218" s="230"/>
      <c r="F218" s="211"/>
      <c r="G218" s="211"/>
      <c r="H218" s="211"/>
      <c r="I218" s="211"/>
      <c r="J218" s="211"/>
      <c r="K218" s="211"/>
      <c r="L218" s="211"/>
    </row>
    <row r="219" spans="2:12" s="194" customFormat="1" ht="12.75">
      <c r="B219" s="297" t="s">
        <v>189</v>
      </c>
      <c r="C219" s="298" t="s">
        <v>189</v>
      </c>
      <c r="D219" s="297" t="s">
        <v>190</v>
      </c>
      <c r="E219" s="230"/>
      <c r="F219" s="352"/>
      <c r="G219" s="352"/>
      <c r="H219" s="352"/>
      <c r="I219" s="353"/>
      <c r="J219" s="352"/>
      <c r="K219" s="352"/>
      <c r="L219" s="352"/>
    </row>
    <row r="220" spans="1:12" ht="12.75">
      <c r="A220" s="192"/>
      <c r="B220" s="297">
        <f>'Voranschlag 2009'!$F$4</f>
        <v>2009</v>
      </c>
      <c r="C220" s="298">
        <f>'Voranschlag 2008'!$F$4</f>
        <v>2008</v>
      </c>
      <c r="D220" s="297">
        <f>'Rechnung 2007'!$F$4</f>
        <v>2007</v>
      </c>
      <c r="E220" s="230"/>
      <c r="F220" s="211"/>
      <c r="G220" s="211"/>
      <c r="H220" s="211"/>
      <c r="I220" s="353"/>
      <c r="J220" s="211"/>
      <c r="K220" s="211"/>
      <c r="L220" s="211"/>
    </row>
    <row r="221" spans="1:12" ht="4.5" customHeight="1">
      <c r="A221" s="192"/>
      <c r="B221" s="299"/>
      <c r="C221" s="300"/>
      <c r="D221" s="299"/>
      <c r="E221" s="230"/>
      <c r="F221" s="211"/>
      <c r="G221" s="211"/>
      <c r="H221" s="211"/>
      <c r="I221" s="211"/>
      <c r="J221" s="211"/>
      <c r="K221" s="211"/>
      <c r="L221" s="211"/>
    </row>
    <row r="222" spans="2:12" ht="12.75">
      <c r="B222" s="301">
        <f>'Voranschlag 2009'!G88</f>
        <v>1827500</v>
      </c>
      <c r="C222" s="302">
        <f>'Voranschlag 2008'!G88</f>
        <v>1910830</v>
      </c>
      <c r="D222" s="301">
        <f>'Rechnung 2007'!G88</f>
        <v>1835945.4</v>
      </c>
      <c r="E222" s="391"/>
      <c r="F222" s="392"/>
      <c r="G222" s="392"/>
      <c r="H222" s="392"/>
      <c r="I222" s="392"/>
      <c r="J222" s="392"/>
      <c r="K222" s="392"/>
      <c r="L222" s="392"/>
    </row>
    <row r="223" spans="2:12" ht="4.5" customHeight="1">
      <c r="B223" s="308"/>
      <c r="C223" s="308"/>
      <c r="D223" s="308"/>
      <c r="E223" s="391"/>
      <c r="F223" s="392"/>
      <c r="G223" s="392"/>
      <c r="H223" s="392"/>
      <c r="I223" s="392"/>
      <c r="J223" s="392"/>
      <c r="K223" s="392"/>
      <c r="L223" s="392"/>
    </row>
    <row r="224" spans="2:12" ht="12.75">
      <c r="B224" s="325">
        <f>1/D222*(B222-D222)</f>
        <v>-0.0046000278657523834</v>
      </c>
      <c r="C224" s="326" t="str">
        <f>IF(B224&gt;0,"Zunahme gegenüber Rechnung 2006","Abnahme gegenüber Rechnung 2006")</f>
        <v>Abnahme gegenüber Rechnung 2006</v>
      </c>
      <c r="D224" s="328"/>
      <c r="E224" s="422" t="s">
        <v>286</v>
      </c>
      <c r="F224" s="285"/>
      <c r="G224" s="285"/>
      <c r="H224" s="285"/>
      <c r="I224" s="285"/>
      <c r="J224" s="285"/>
      <c r="K224" s="285"/>
      <c r="L224" s="285"/>
    </row>
    <row r="225" spans="2:12" ht="12.75">
      <c r="B225" s="325">
        <f>1/C222*(B222-C222)</f>
        <v>-0.04360932160370101</v>
      </c>
      <c r="C225" s="326" t="str">
        <f>IF(B225&gt;0,"Zunahme gegenüber Voranschlag 2007","Abnahme gegenüber Voranschlag 2007")</f>
        <v>Abnahme gegenüber Voranschlag 2007</v>
      </c>
      <c r="D225" s="328"/>
      <c r="E225" s="349"/>
      <c r="F225" s="285"/>
      <c r="G225" s="285"/>
      <c r="H225" s="285"/>
      <c r="I225" s="285"/>
      <c r="J225" s="285"/>
      <c r="K225" s="285"/>
      <c r="L225" s="285"/>
    </row>
    <row r="226" spans="2:12" ht="12.75">
      <c r="B226" s="311"/>
      <c r="C226" s="312"/>
      <c r="D226" s="309"/>
      <c r="E226" s="349"/>
      <c r="F226" s="285"/>
      <c r="G226" s="285"/>
      <c r="H226" s="408">
        <v>2008</v>
      </c>
      <c r="I226" s="409">
        <v>2009</v>
      </c>
      <c r="J226" s="410">
        <v>2010</v>
      </c>
      <c r="K226" s="410">
        <v>2011</v>
      </c>
      <c r="L226" s="410">
        <v>2012</v>
      </c>
    </row>
    <row r="227" spans="2:12" ht="12.75">
      <c r="B227" s="311"/>
      <c r="C227" s="312"/>
      <c r="D227" s="309"/>
      <c r="E227" s="230" t="s">
        <v>249</v>
      </c>
      <c r="F227" s="211"/>
      <c r="G227" s="211"/>
      <c r="H227" s="411" t="s">
        <v>295</v>
      </c>
      <c r="I227" s="412" t="s">
        <v>288</v>
      </c>
      <c r="J227" s="411" t="s">
        <v>276</v>
      </c>
      <c r="K227" s="411" t="s">
        <v>287</v>
      </c>
      <c r="L227" s="411" t="s">
        <v>289</v>
      </c>
    </row>
    <row r="228" spans="2:12" ht="12.75">
      <c r="B228" s="311"/>
      <c r="C228" s="312"/>
      <c r="D228" s="309"/>
      <c r="E228" s="230" t="s">
        <v>250</v>
      </c>
      <c r="F228" s="211"/>
      <c r="G228" s="211"/>
      <c r="H228" s="411" t="s">
        <v>290</v>
      </c>
      <c r="I228" s="412" t="s">
        <v>291</v>
      </c>
      <c r="J228" s="411" t="s">
        <v>277</v>
      </c>
      <c r="K228" s="411" t="s">
        <v>277</v>
      </c>
      <c r="L228" s="411" t="s">
        <v>277</v>
      </c>
    </row>
    <row r="229" spans="2:12" ht="12.75">
      <c r="B229" s="311"/>
      <c r="C229" s="312"/>
      <c r="D229" s="309"/>
      <c r="E229" s="230" t="s">
        <v>251</v>
      </c>
      <c r="F229" s="211"/>
      <c r="G229" s="211"/>
      <c r="H229" s="411" t="s">
        <v>252</v>
      </c>
      <c r="I229" s="412" t="s">
        <v>252</v>
      </c>
      <c r="J229" s="411" t="s">
        <v>252</v>
      </c>
      <c r="K229" s="411" t="s">
        <v>252</v>
      </c>
      <c r="L229" s="411" t="s">
        <v>252</v>
      </c>
    </row>
    <row r="230" spans="2:12" ht="12.75">
      <c r="B230" s="311"/>
      <c r="C230" s="312"/>
      <c r="D230" s="309"/>
      <c r="E230" s="230" t="s">
        <v>199</v>
      </c>
      <c r="F230" s="211"/>
      <c r="G230" s="211"/>
      <c r="H230" s="411" t="s">
        <v>253</v>
      </c>
      <c r="I230" s="412" t="s">
        <v>253</v>
      </c>
      <c r="J230" s="411" t="s">
        <v>253</v>
      </c>
      <c r="K230" s="411" t="s">
        <v>253</v>
      </c>
      <c r="L230" s="411" t="s">
        <v>253</v>
      </c>
    </row>
    <row r="231" spans="1:12" s="287" customFormat="1" ht="12.75">
      <c r="A231" s="193"/>
      <c r="B231" s="311"/>
      <c r="C231" s="312"/>
      <c r="D231" s="309"/>
      <c r="E231" s="230" t="s">
        <v>254</v>
      </c>
      <c r="F231" s="211"/>
      <c r="G231" s="211"/>
      <c r="H231" s="416" t="s">
        <v>293</v>
      </c>
      <c r="I231" s="416" t="s">
        <v>292</v>
      </c>
      <c r="J231" s="416" t="s">
        <v>292</v>
      </c>
      <c r="K231" s="416" t="s">
        <v>292</v>
      </c>
      <c r="L231" s="416" t="s">
        <v>292</v>
      </c>
    </row>
    <row r="232" spans="1:12" ht="12.75">
      <c r="A232" s="286"/>
      <c r="B232" s="311"/>
      <c r="C232" s="312"/>
      <c r="D232" s="309"/>
      <c r="E232" s="413" t="s">
        <v>198</v>
      </c>
      <c r="F232" s="414"/>
      <c r="G232" s="414"/>
      <c r="H232" s="415" t="s">
        <v>252</v>
      </c>
      <c r="I232" s="412" t="s">
        <v>252</v>
      </c>
      <c r="J232" s="411" t="s">
        <v>252</v>
      </c>
      <c r="K232" s="411" t="s">
        <v>252</v>
      </c>
      <c r="L232" s="411" t="s">
        <v>252</v>
      </c>
    </row>
    <row r="233" spans="2:12" ht="12.75">
      <c r="B233" s="311"/>
      <c r="C233" s="312"/>
      <c r="D233" s="309"/>
      <c r="E233" s="230"/>
      <c r="F233" s="211"/>
      <c r="G233" s="211"/>
      <c r="H233" s="411"/>
      <c r="I233" s="412"/>
      <c r="J233" s="411"/>
      <c r="K233" s="411"/>
      <c r="L233" s="411"/>
    </row>
    <row r="234" spans="2:12" ht="12.75">
      <c r="B234" s="311"/>
      <c r="C234" s="312"/>
      <c r="D234" s="309"/>
      <c r="E234" s="350" t="s">
        <v>294</v>
      </c>
      <c r="F234" s="211"/>
      <c r="G234" s="211"/>
      <c r="H234" s="411"/>
      <c r="I234" s="412"/>
      <c r="J234" s="411"/>
      <c r="K234" s="411"/>
      <c r="L234" s="411"/>
    </row>
    <row r="235" spans="2:12" ht="12.75">
      <c r="B235" s="311"/>
      <c r="C235" s="312"/>
      <c r="D235" s="309"/>
      <c r="E235" s="230"/>
      <c r="F235" s="211"/>
      <c r="G235" s="211"/>
      <c r="H235" s="411"/>
      <c r="I235" s="412"/>
      <c r="J235" s="411"/>
      <c r="K235" s="411"/>
      <c r="L235" s="411"/>
    </row>
    <row r="236" spans="2:12" ht="12.75">
      <c r="B236" s="311"/>
      <c r="C236" s="312"/>
      <c r="D236" s="309"/>
      <c r="E236" s="230"/>
      <c r="F236" s="211"/>
      <c r="G236" s="211"/>
      <c r="H236" s="411"/>
      <c r="I236" s="412"/>
      <c r="J236" s="411"/>
      <c r="K236" s="411"/>
      <c r="L236" s="411"/>
    </row>
    <row r="237" spans="2:12" ht="12.75">
      <c r="B237" s="311"/>
      <c r="C237" s="312"/>
      <c r="D237" s="309"/>
      <c r="E237" s="230"/>
      <c r="F237" s="211"/>
      <c r="G237" s="211"/>
      <c r="H237" s="411"/>
      <c r="I237" s="412"/>
      <c r="J237" s="411"/>
      <c r="K237" s="411"/>
      <c r="L237" s="411"/>
    </row>
    <row r="238" spans="2:12" ht="12.75">
      <c r="B238" s="311"/>
      <c r="C238" s="312"/>
      <c r="D238" s="309"/>
      <c r="E238" s="230"/>
      <c r="F238" s="211"/>
      <c r="G238" s="211"/>
      <c r="H238" s="411"/>
      <c r="I238" s="412"/>
      <c r="J238" s="411"/>
      <c r="K238" s="411"/>
      <c r="L238" s="411"/>
    </row>
    <row r="239" spans="2:12" ht="12.75">
      <c r="B239" s="311"/>
      <c r="C239" s="312"/>
      <c r="D239" s="309"/>
      <c r="E239" s="230"/>
      <c r="F239" s="211"/>
      <c r="G239" s="211"/>
      <c r="H239" s="411"/>
      <c r="I239" s="412"/>
      <c r="J239" s="411"/>
      <c r="K239" s="411"/>
      <c r="L239" s="411"/>
    </row>
    <row r="240" spans="2:12" ht="12.75">
      <c r="B240" s="311"/>
      <c r="C240" s="312"/>
      <c r="D240" s="309"/>
      <c r="E240" s="230"/>
      <c r="F240" s="211"/>
      <c r="G240" s="211"/>
      <c r="H240" s="411"/>
      <c r="I240" s="412"/>
      <c r="J240" s="411"/>
      <c r="K240" s="411"/>
      <c r="L240" s="411"/>
    </row>
    <row r="241" spans="2:12" ht="12.75">
      <c r="B241" s="311"/>
      <c r="C241" s="312"/>
      <c r="D241" s="309"/>
      <c r="E241" s="230"/>
      <c r="F241" s="211"/>
      <c r="G241" s="211"/>
      <c r="H241" s="411"/>
      <c r="I241" s="412"/>
      <c r="J241" s="411"/>
      <c r="K241" s="411"/>
      <c r="L241" s="411"/>
    </row>
    <row r="242" spans="2:12" ht="12.75">
      <c r="B242" s="311"/>
      <c r="C242" s="312"/>
      <c r="D242" s="309"/>
      <c r="E242" s="230"/>
      <c r="F242" s="211"/>
      <c r="G242" s="211"/>
      <c r="H242" s="411"/>
      <c r="I242" s="412"/>
      <c r="J242" s="411"/>
      <c r="K242" s="411"/>
      <c r="L242" s="411"/>
    </row>
    <row r="243" spans="2:12" ht="12.75">
      <c r="B243" s="311"/>
      <c r="C243" s="312"/>
      <c r="D243" s="309"/>
      <c r="E243" s="230"/>
      <c r="F243" s="211"/>
      <c r="G243" s="211"/>
      <c r="H243" s="411"/>
      <c r="I243" s="412"/>
      <c r="J243" s="411"/>
      <c r="K243" s="411"/>
      <c r="L243" s="411"/>
    </row>
    <row r="244" spans="1:13" s="195" customFormat="1" ht="12.75">
      <c r="A244" s="203"/>
      <c r="B244" s="311"/>
      <c r="C244" s="312"/>
      <c r="D244" s="309"/>
      <c r="E244" s="354"/>
      <c r="F244" s="309"/>
      <c r="G244" s="309"/>
      <c r="H244" s="309"/>
      <c r="I244" s="309"/>
      <c r="J244" s="423">
        <f>'Voranschlag 2009'!$F$4</f>
        <v>2009</v>
      </c>
      <c r="K244" s="410">
        <f>'Voranschlag 2008'!$F$4</f>
        <v>2008</v>
      </c>
      <c r="L244" s="410">
        <f>'Rechnung 2007'!$F$4</f>
        <v>2007</v>
      </c>
      <c r="M244" s="394"/>
    </row>
    <row r="245" spans="1:13" s="195" customFormat="1" ht="12.75">
      <c r="A245" s="203"/>
      <c r="B245" s="311"/>
      <c r="C245" s="312"/>
      <c r="D245" s="309"/>
      <c r="E245" s="354"/>
      <c r="F245" s="309"/>
      <c r="G245" s="309"/>
      <c r="H245" s="309"/>
      <c r="I245" s="309"/>
      <c r="J245" s="211"/>
      <c r="K245" s="211"/>
      <c r="L245" s="211"/>
      <c r="M245" s="394"/>
    </row>
    <row r="246" spans="1:13" s="195" customFormat="1" ht="12.75">
      <c r="A246" s="203"/>
      <c r="B246" s="311"/>
      <c r="C246" s="312"/>
      <c r="D246" s="309"/>
      <c r="E246" s="354" t="s">
        <v>258</v>
      </c>
      <c r="F246" s="309"/>
      <c r="G246" s="309"/>
      <c r="H246" s="309"/>
      <c r="I246" s="309"/>
      <c r="J246" s="424">
        <v>1184000</v>
      </c>
      <c r="K246" s="425">
        <v>1271030</v>
      </c>
      <c r="L246" s="425">
        <v>1039697</v>
      </c>
      <c r="M246" s="394"/>
    </row>
    <row r="247" spans="1:13" s="195" customFormat="1" ht="12.75">
      <c r="A247" s="203"/>
      <c r="B247" s="311"/>
      <c r="C247" s="312"/>
      <c r="D247" s="309"/>
      <c r="E247" s="354" t="s">
        <v>259</v>
      </c>
      <c r="F247" s="309"/>
      <c r="G247" s="309"/>
      <c r="H247" s="309"/>
      <c r="I247" s="309"/>
      <c r="J247" s="425">
        <v>159000</v>
      </c>
      <c r="K247" s="425">
        <v>173200</v>
      </c>
      <c r="L247" s="425">
        <v>142590</v>
      </c>
      <c r="M247" s="394"/>
    </row>
    <row r="248" spans="1:13" s="195" customFormat="1" ht="12.75">
      <c r="A248" s="203"/>
      <c r="B248" s="311"/>
      <c r="C248" s="312"/>
      <c r="D248" s="309"/>
      <c r="E248" s="354" t="s">
        <v>197</v>
      </c>
      <c r="F248" s="309"/>
      <c r="G248" s="309"/>
      <c r="H248" s="309"/>
      <c r="I248" s="309"/>
      <c r="J248" s="425">
        <v>18800</v>
      </c>
      <c r="K248" s="425">
        <v>35500</v>
      </c>
      <c r="L248" s="425">
        <v>18409</v>
      </c>
      <c r="M248" s="394"/>
    </row>
    <row r="249" spans="1:13" s="195" customFormat="1" ht="12.75">
      <c r="A249" s="203"/>
      <c r="B249" s="311"/>
      <c r="C249" s="312"/>
      <c r="D249" s="309"/>
      <c r="E249" s="354" t="s">
        <v>198</v>
      </c>
      <c r="F249" s="309"/>
      <c r="G249" s="309"/>
      <c r="H249" s="309"/>
      <c r="I249" s="309"/>
      <c r="J249" s="425">
        <v>30000</v>
      </c>
      <c r="K249" s="425">
        <v>27300</v>
      </c>
      <c r="L249" s="425">
        <v>37151</v>
      </c>
      <c r="M249" s="394"/>
    </row>
    <row r="250" spans="1:13" s="195" customFormat="1" ht="12.75">
      <c r="A250" s="203"/>
      <c r="B250" s="311"/>
      <c r="C250" s="312"/>
      <c r="D250" s="309"/>
      <c r="E250" s="354" t="s">
        <v>199</v>
      </c>
      <c r="F250" s="309"/>
      <c r="G250" s="309"/>
      <c r="H250" s="309"/>
      <c r="I250" s="309"/>
      <c r="J250" s="425">
        <v>225000</v>
      </c>
      <c r="K250" s="425">
        <v>213000</v>
      </c>
      <c r="L250" s="425">
        <v>212509</v>
      </c>
      <c r="M250" s="394"/>
    </row>
    <row r="251" spans="1:13" s="195" customFormat="1" ht="12.75">
      <c r="A251" s="203"/>
      <c r="B251" s="311"/>
      <c r="C251" s="312"/>
      <c r="D251" s="309"/>
      <c r="E251" s="354" t="s">
        <v>200</v>
      </c>
      <c r="F251" s="309"/>
      <c r="G251" s="309"/>
      <c r="H251" s="309"/>
      <c r="I251" s="309"/>
      <c r="J251" s="425">
        <v>160000</v>
      </c>
      <c r="K251" s="425">
        <v>131000</v>
      </c>
      <c r="L251" s="425">
        <v>334157</v>
      </c>
      <c r="M251" s="394"/>
    </row>
    <row r="252" spans="1:13" s="195" customFormat="1" ht="12.75">
      <c r="A252" s="203"/>
      <c r="B252" s="311"/>
      <c r="C252" s="312"/>
      <c r="D252" s="309"/>
      <c r="E252" s="354" t="s">
        <v>201</v>
      </c>
      <c r="F252" s="309"/>
      <c r="G252" s="309"/>
      <c r="H252" s="309"/>
      <c r="I252" s="309"/>
      <c r="J252" s="425">
        <v>10000</v>
      </c>
      <c r="K252" s="425">
        <v>10000</v>
      </c>
      <c r="L252" s="425">
        <v>24170</v>
      </c>
      <c r="M252" s="394"/>
    </row>
    <row r="253" spans="1:13" s="195" customFormat="1" ht="12.75">
      <c r="A253" s="203"/>
      <c r="B253" s="311"/>
      <c r="C253" s="312"/>
      <c r="D253" s="309"/>
      <c r="E253" s="354" t="s">
        <v>202</v>
      </c>
      <c r="F253" s="309"/>
      <c r="G253" s="309"/>
      <c r="H253" s="309"/>
      <c r="I253" s="309"/>
      <c r="J253" s="425">
        <v>35000</v>
      </c>
      <c r="K253" s="425">
        <v>46000</v>
      </c>
      <c r="L253" s="425">
        <v>11009</v>
      </c>
      <c r="M253" s="394"/>
    </row>
    <row r="254" spans="1:13" s="292" customFormat="1" ht="12.75">
      <c r="A254" s="294"/>
      <c r="B254" s="290"/>
      <c r="C254" s="291"/>
      <c r="E254" s="418" t="s">
        <v>203</v>
      </c>
      <c r="J254" s="426">
        <v>-8000</v>
      </c>
      <c r="K254" s="426">
        <v>-21000</v>
      </c>
      <c r="L254" s="426">
        <v>-3547</v>
      </c>
      <c r="M254" s="394"/>
    </row>
    <row r="255" spans="1:13" s="292" customFormat="1" ht="12.75">
      <c r="A255" s="294"/>
      <c r="B255" s="290"/>
      <c r="C255" s="291"/>
      <c r="E255" s="418" t="s">
        <v>204</v>
      </c>
      <c r="J255" s="427">
        <v>0</v>
      </c>
      <c r="K255" s="427">
        <v>0</v>
      </c>
      <c r="L255" s="427">
        <v>-7374</v>
      </c>
      <c r="M255" s="394"/>
    </row>
    <row r="256" spans="1:13" s="237" customFormat="1" ht="6.75">
      <c r="A256" s="238"/>
      <c r="B256" s="235"/>
      <c r="C256" s="236"/>
      <c r="E256" s="417"/>
      <c r="J256" s="428"/>
      <c r="K256" s="428"/>
      <c r="L256" s="428"/>
      <c r="M256" s="395"/>
    </row>
    <row r="257" spans="1:13" ht="12.75">
      <c r="A257" s="286"/>
      <c r="B257" s="287"/>
      <c r="C257" s="287"/>
      <c r="D257" s="287"/>
      <c r="E257" s="418" t="s">
        <v>311</v>
      </c>
      <c r="F257" s="292"/>
      <c r="G257" s="292"/>
      <c r="H257" s="292"/>
      <c r="I257" s="292"/>
      <c r="J257" s="429">
        <f>SUM(J246:J256)</f>
        <v>1813800</v>
      </c>
      <c r="K257" s="460">
        <f>SUM(K246:K256)</f>
        <v>1886030</v>
      </c>
      <c r="L257" s="460">
        <f>SUM(L246:L256)</f>
        <v>1808771</v>
      </c>
      <c r="M257" s="393"/>
    </row>
    <row r="258" spans="1:13" ht="12.75">
      <c r="A258" s="3" t="s">
        <v>125</v>
      </c>
      <c r="B258" s="287"/>
      <c r="C258" s="287"/>
      <c r="D258" s="287"/>
      <c r="E258" s="391"/>
      <c r="F258" s="392"/>
      <c r="G258" s="392"/>
      <c r="H258" s="392"/>
      <c r="I258" s="392"/>
      <c r="J258" s="392"/>
      <c r="K258" s="392"/>
      <c r="L258" s="392"/>
      <c r="M258" s="392"/>
    </row>
    <row r="259" spans="2:13" ht="6" customHeight="1">
      <c r="B259" s="287"/>
      <c r="C259" s="287"/>
      <c r="D259" s="287"/>
      <c r="E259" s="391"/>
      <c r="F259" s="392"/>
      <c r="G259" s="392"/>
      <c r="H259" s="392"/>
      <c r="I259" s="392"/>
      <c r="J259" s="392"/>
      <c r="K259" s="392"/>
      <c r="L259" s="392"/>
      <c r="M259" s="392"/>
    </row>
    <row r="260" spans="2:13" s="194" customFormat="1" ht="12.75">
      <c r="B260" s="297" t="s">
        <v>189</v>
      </c>
      <c r="C260" s="298" t="s">
        <v>189</v>
      </c>
      <c r="D260" s="297" t="s">
        <v>190</v>
      </c>
      <c r="E260" s="391"/>
      <c r="F260" s="393"/>
      <c r="G260" s="393"/>
      <c r="H260" s="393"/>
      <c r="I260" s="396"/>
      <c r="J260" s="393"/>
      <c r="K260" s="393"/>
      <c r="L260" s="393"/>
      <c r="M260" s="393"/>
    </row>
    <row r="261" spans="1:9" ht="12.75">
      <c r="A261" s="192"/>
      <c r="B261" s="297">
        <f>'Voranschlag 2009'!$F$4</f>
        <v>2009</v>
      </c>
      <c r="C261" s="298">
        <f>'Voranschlag 2008'!$F$4</f>
        <v>2008</v>
      </c>
      <c r="D261" s="297">
        <f>'Rechnung 2007'!$F$4</f>
        <v>2007</v>
      </c>
      <c r="I261" s="196"/>
    </row>
    <row r="262" spans="1:4" ht="4.5" customHeight="1">
      <c r="A262" s="192"/>
      <c r="B262" s="299"/>
      <c r="C262" s="300"/>
      <c r="D262" s="299"/>
    </row>
    <row r="263" spans="2:4" ht="12.75">
      <c r="B263" s="301">
        <f>'Voranschlag 2009'!G89</f>
        <v>48000</v>
      </c>
      <c r="C263" s="302">
        <f>'Voranschlag 2008'!G89</f>
        <v>47500</v>
      </c>
      <c r="D263" s="301">
        <f>'Rechnung 2007'!G89</f>
        <v>51404</v>
      </c>
    </row>
    <row r="264" spans="2:4" ht="4.5" customHeight="1">
      <c r="B264" s="308"/>
      <c r="C264" s="308"/>
      <c r="D264" s="308"/>
    </row>
    <row r="265" spans="2:4" ht="12.75">
      <c r="B265" s="325">
        <f>1/D263*(B263-D263)</f>
        <v>-0.06622052758540191</v>
      </c>
      <c r="C265" s="326" t="str">
        <f>IF(B265&gt;0,"Zunahme gegenüber Rechnung 2006","Abnahme gegenüber Rechnung 2006")</f>
        <v>Abnahme gegenüber Rechnung 2006</v>
      </c>
      <c r="D265" s="328"/>
    </row>
    <row r="266" spans="2:4" ht="12.75">
      <c r="B266" s="325">
        <f>1/C263*(B263-C263)</f>
        <v>0.010526315789473684</v>
      </c>
      <c r="C266" s="326" t="str">
        <f>IF(B266&gt;0,"Zunahme gegenüber Voranschlag 2007","Abnahme gegenüber Voranschlag 2007")</f>
        <v>Zunahme gegenüber Voranschlag 2007</v>
      </c>
      <c r="D266" s="328"/>
    </row>
    <row r="267" spans="2:4" ht="12.75">
      <c r="B267" s="331"/>
      <c r="C267" s="332"/>
      <c r="D267" s="333"/>
    </row>
    <row r="268" ht="12.75">
      <c r="A268" s="3" t="s">
        <v>20</v>
      </c>
    </row>
    <row r="269" ht="6" customHeight="1"/>
    <row r="270" spans="2:9" s="194" customFormat="1" ht="12.75">
      <c r="B270" s="297" t="s">
        <v>189</v>
      </c>
      <c r="C270" s="298" t="s">
        <v>189</v>
      </c>
      <c r="D270" s="297" t="s">
        <v>190</v>
      </c>
      <c r="E270" s="197"/>
      <c r="I270" s="196"/>
    </row>
    <row r="271" spans="1:9" ht="12.75">
      <c r="A271" s="192"/>
      <c r="B271" s="297">
        <f>'Voranschlag 2009'!$F$4</f>
        <v>2009</v>
      </c>
      <c r="C271" s="298">
        <f>'Voranschlag 2008'!$F$4</f>
        <v>2008</v>
      </c>
      <c r="D271" s="297">
        <f>'Rechnung 2007'!$F$4</f>
        <v>2007</v>
      </c>
      <c r="I271" s="196"/>
    </row>
    <row r="272" spans="1:4" ht="4.5" customHeight="1">
      <c r="A272" s="192"/>
      <c r="B272" s="299"/>
      <c r="C272" s="300"/>
      <c r="D272" s="299"/>
    </row>
    <row r="273" spans="2:4" ht="12.75">
      <c r="B273" s="301">
        <f>'Voranschlag 2009'!G90</f>
        <v>183340</v>
      </c>
      <c r="C273" s="302">
        <f>'Voranschlag 2008'!G90</f>
        <v>261840</v>
      </c>
      <c r="D273" s="301">
        <f>'Rechnung 2007'!G90</f>
        <v>516442.35</v>
      </c>
    </row>
    <row r="274" spans="2:4" ht="4.5" customHeight="1">
      <c r="B274" s="308"/>
      <c r="C274" s="308"/>
      <c r="D274" s="308"/>
    </row>
    <row r="275" spans="2:4" ht="12.75">
      <c r="B275" s="325">
        <f>1/D273*(B273-D273)</f>
        <v>-0.6449942573454713</v>
      </c>
      <c r="C275" s="326" t="str">
        <f>IF(B275&gt;0,"Zunahme gegenüber Rechnung 2006","Abnahme gegenüber Rechnung 2006")</f>
        <v>Abnahme gegenüber Rechnung 2006</v>
      </c>
      <c r="D275" s="328"/>
    </row>
    <row r="276" spans="2:4" ht="12.75">
      <c r="B276" s="325">
        <f>1/C273*(B273-C273)</f>
        <v>-0.2998014054384357</v>
      </c>
      <c r="C276" s="326" t="str">
        <f>IF(B276&gt;0,"Zunahme gegenüber Voranschlag 2007","Abnahme gegenüber Voranschlag 2007")</f>
        <v>Abnahme gegenüber Voranschlag 2007</v>
      </c>
      <c r="D276" s="328"/>
    </row>
    <row r="277" spans="2:4" ht="12.75">
      <c r="B277" s="331"/>
      <c r="C277" s="332"/>
      <c r="D277" s="333"/>
    </row>
    <row r="278" ht="12.75">
      <c r="A278" s="3" t="s">
        <v>21</v>
      </c>
    </row>
    <row r="279" ht="6" customHeight="1"/>
    <row r="280" spans="2:9" s="194" customFormat="1" ht="12.75">
      <c r="B280" s="297" t="s">
        <v>189</v>
      </c>
      <c r="C280" s="298" t="s">
        <v>189</v>
      </c>
      <c r="D280" s="297" t="s">
        <v>190</v>
      </c>
      <c r="E280" s="197"/>
      <c r="I280" s="196"/>
    </row>
    <row r="281" spans="1:9" ht="12.75">
      <c r="A281" s="192"/>
      <c r="B281" s="297">
        <f>'Voranschlag 2009'!$F$4</f>
        <v>2009</v>
      </c>
      <c r="C281" s="298">
        <f>'Voranschlag 2008'!$F$4</f>
        <v>2008</v>
      </c>
      <c r="D281" s="297">
        <f>'Rechnung 2007'!$F$4</f>
        <v>2007</v>
      </c>
      <c r="I281" s="196"/>
    </row>
    <row r="282" spans="1:4" ht="4.5" customHeight="1">
      <c r="A282" s="192"/>
      <c r="B282" s="299"/>
      <c r="C282" s="300"/>
      <c r="D282" s="299"/>
    </row>
    <row r="283" spans="2:4" ht="12.75">
      <c r="B283" s="301">
        <f>'Voranschlag 2009'!G91</f>
        <v>507600</v>
      </c>
      <c r="C283" s="302">
        <f>'Voranschlag 2008'!G91</f>
        <v>459510</v>
      </c>
      <c r="D283" s="301">
        <f>'Rechnung 2007'!G91</f>
        <v>549913.7</v>
      </c>
    </row>
    <row r="284" spans="2:4" ht="4.5" customHeight="1">
      <c r="B284" s="308"/>
      <c r="C284" s="308"/>
      <c r="D284" s="308"/>
    </row>
    <row r="285" spans="2:4" ht="12.75">
      <c r="B285" s="325">
        <f>1/D283*(B283-D283)</f>
        <v>-0.07694607353844786</v>
      </c>
      <c r="C285" s="326" t="str">
        <f>IF(B285&gt;0,"Zunahme gegenüber Rechnung 2006","Abnahme gegenüber Rechnung 2006")</f>
        <v>Abnahme gegenüber Rechnung 2006</v>
      </c>
      <c r="D285" s="328"/>
    </row>
    <row r="286" spans="1:4" ht="12.75">
      <c r="A286" s="192"/>
      <c r="B286" s="325">
        <f>1/C283*(B283-C283)</f>
        <v>0.10465495854279559</v>
      </c>
      <c r="C286" s="326" t="str">
        <f>IF(B286&gt;0,"Zunahme gegenüber Voranschlag 2007","Abnahme gegenüber Voranschlag 2007")</f>
        <v>Zunahme gegenüber Voranschlag 2007</v>
      </c>
      <c r="D286" s="328"/>
    </row>
    <row r="287" spans="1:4" ht="12.75">
      <c r="A287" s="192"/>
      <c r="B287" s="331"/>
      <c r="C287" s="332"/>
      <c r="D287" s="333"/>
    </row>
    <row r="288" ht="12.75">
      <c r="A288" s="3" t="s">
        <v>22</v>
      </c>
    </row>
    <row r="289" ht="6" customHeight="1"/>
    <row r="290" spans="2:9" s="194" customFormat="1" ht="12.75">
      <c r="B290" s="297" t="s">
        <v>189</v>
      </c>
      <c r="C290" s="298" t="s">
        <v>189</v>
      </c>
      <c r="D290" s="297" t="s">
        <v>190</v>
      </c>
      <c r="E290" s="197"/>
      <c r="I290" s="196"/>
    </row>
    <row r="291" spans="1:9" ht="12.75">
      <c r="A291" s="192"/>
      <c r="B291" s="297">
        <f>'Voranschlag 2009'!$F$4</f>
        <v>2009</v>
      </c>
      <c r="C291" s="298">
        <f>'Voranschlag 2008'!$F$4</f>
        <v>2008</v>
      </c>
      <c r="D291" s="297">
        <f>'Rechnung 2007'!$F$4</f>
        <v>2007</v>
      </c>
      <c r="I291" s="196"/>
    </row>
    <row r="292" spans="1:4" ht="4.5" customHeight="1">
      <c r="A292" s="192"/>
      <c r="B292" s="299"/>
      <c r="C292" s="300"/>
      <c r="D292" s="299"/>
    </row>
    <row r="293" spans="2:4" ht="12.75">
      <c r="B293" s="301">
        <f>'Voranschlag 2009'!G92</f>
        <v>320000</v>
      </c>
      <c r="C293" s="302">
        <f>'Voranschlag 2008'!G92</f>
        <v>314100</v>
      </c>
      <c r="D293" s="301">
        <f>'Rechnung 2007'!G92</f>
        <v>297064.45</v>
      </c>
    </row>
    <row r="294" spans="2:4" ht="4.5" customHeight="1">
      <c r="B294" s="308"/>
      <c r="C294" s="308"/>
      <c r="D294" s="308"/>
    </row>
    <row r="295" spans="2:12" ht="12.75">
      <c r="B295" s="325">
        <f>1/D293*(B293-D293)</f>
        <v>0.07720731982571455</v>
      </c>
      <c r="C295" s="326" t="str">
        <f>IF(B295&gt;0,"Zunahme gegenüber Rechnung 2006","Abnahme gegenüber Rechnung 2006")</f>
        <v>Zunahme gegenüber Rechnung 2006</v>
      </c>
      <c r="D295" s="328"/>
      <c r="J295" s="432" t="s">
        <v>189</v>
      </c>
      <c r="K295" s="403" t="s">
        <v>190</v>
      </c>
      <c r="L295" s="403" t="s">
        <v>190</v>
      </c>
    </row>
    <row r="296" spans="2:12" ht="12.75">
      <c r="B296" s="325">
        <f>1/C293*(B293-C293)</f>
        <v>0.01878382680674944</v>
      </c>
      <c r="C296" s="326" t="str">
        <f>IF(B296&gt;0,"Zunahme gegenüber Voranschlag 2007","Abnahme gegenüber Voranschlag 2007")</f>
        <v>Zunahme gegenüber Voranschlag 2007</v>
      </c>
      <c r="D296" s="328"/>
      <c r="J296" s="433">
        <f>'Voranschlag 2009'!$F$4</f>
        <v>2009</v>
      </c>
      <c r="K296" s="404">
        <f>'Voranschlag 2008'!$F$4</f>
        <v>2008</v>
      </c>
      <c r="L296" s="404">
        <f>'Rechnung 2007'!$F$4</f>
        <v>2007</v>
      </c>
    </row>
    <row r="297" spans="2:12" ht="12.75">
      <c r="B297" s="311"/>
      <c r="C297" s="312"/>
      <c r="D297" s="309"/>
      <c r="J297" s="402"/>
      <c r="K297" s="402"/>
      <c r="L297" s="402"/>
    </row>
    <row r="298" spans="2:12" ht="12.75">
      <c r="B298" s="311"/>
      <c r="C298" s="312"/>
      <c r="D298" s="309"/>
      <c r="E298" s="197" t="s">
        <v>205</v>
      </c>
      <c r="J298" s="434">
        <v>158000</v>
      </c>
      <c r="K298" s="434">
        <v>148754</v>
      </c>
      <c r="L298" s="434">
        <v>134679</v>
      </c>
    </row>
    <row r="299" spans="2:12" ht="12.75">
      <c r="B299" s="311"/>
      <c r="C299" s="312"/>
      <c r="D299" s="309"/>
      <c r="E299" s="197" t="s">
        <v>206</v>
      </c>
      <c r="J299" s="437">
        <v>160000</v>
      </c>
      <c r="K299" s="437">
        <v>163149</v>
      </c>
      <c r="L299" s="437">
        <v>160377</v>
      </c>
    </row>
    <row r="300" spans="1:12" s="287" customFormat="1" ht="12.75">
      <c r="A300" s="193"/>
      <c r="B300" s="311"/>
      <c r="C300" s="312"/>
      <c r="D300" s="309"/>
      <c r="E300" s="234"/>
      <c r="F300" s="233"/>
      <c r="G300" s="233"/>
      <c r="H300" s="233"/>
      <c r="I300" s="233"/>
      <c r="J300" s="435"/>
      <c r="K300" s="435"/>
      <c r="L300" s="435"/>
    </row>
    <row r="301" spans="1:12" s="233" customFormat="1" ht="12.75">
      <c r="A301" s="232"/>
      <c r="B301" s="235"/>
      <c r="C301" s="236"/>
      <c r="D301" s="237"/>
      <c r="E301" s="288" t="s">
        <v>87</v>
      </c>
      <c r="F301" s="287"/>
      <c r="G301" s="287"/>
      <c r="H301" s="287"/>
      <c r="I301" s="287"/>
      <c r="J301" s="436">
        <f>SUM(J298:J299)</f>
        <v>318000</v>
      </c>
      <c r="K301" s="438">
        <f>SUM(K298:K299)</f>
        <v>311903</v>
      </c>
      <c r="L301" s="438">
        <f>SUM(L298:L299)</f>
        <v>295056</v>
      </c>
    </row>
    <row r="302" spans="1:12" s="233" customFormat="1" ht="12.75">
      <c r="A302" s="232"/>
      <c r="B302" s="235"/>
      <c r="C302" s="236"/>
      <c r="D302" s="237"/>
      <c r="E302" s="288"/>
      <c r="F302" s="287"/>
      <c r="G302" s="287"/>
      <c r="H302" s="287"/>
      <c r="I302" s="287"/>
      <c r="J302" s="436"/>
      <c r="K302" s="438"/>
      <c r="L302" s="438"/>
    </row>
    <row r="303" spans="1:4" ht="12.75">
      <c r="A303" s="3" t="s">
        <v>126</v>
      </c>
      <c r="B303" s="290"/>
      <c r="C303" s="291"/>
      <c r="D303" s="292"/>
    </row>
    <row r="304" spans="2:4" ht="6" customHeight="1">
      <c r="B304" s="287"/>
      <c r="C304" s="287"/>
      <c r="D304" s="287"/>
    </row>
    <row r="305" spans="2:9" s="194" customFormat="1" ht="12.75">
      <c r="B305" s="297" t="s">
        <v>189</v>
      </c>
      <c r="C305" s="298" t="s">
        <v>189</v>
      </c>
      <c r="D305" s="297" t="s">
        <v>190</v>
      </c>
      <c r="E305" s="197"/>
      <c r="I305" s="196"/>
    </row>
    <row r="306" spans="1:9" ht="12.75">
      <c r="A306" s="192"/>
      <c r="B306" s="297">
        <f>'Voranschlag 2009'!$F$4</f>
        <v>2009</v>
      </c>
      <c r="C306" s="298">
        <f>'Voranschlag 2008'!$F$4</f>
        <v>2008</v>
      </c>
      <c r="D306" s="297">
        <f>'Rechnung 2007'!$F$4</f>
        <v>2007</v>
      </c>
      <c r="I306" s="196"/>
    </row>
    <row r="307" spans="1:4" ht="4.5" customHeight="1">
      <c r="A307" s="192"/>
      <c r="B307" s="299"/>
      <c r="C307" s="300"/>
      <c r="D307" s="299"/>
    </row>
    <row r="308" spans="2:4" ht="12.75">
      <c r="B308" s="301">
        <f>'Voranschlag 2009'!G93</f>
        <v>88200</v>
      </c>
      <c r="C308" s="302">
        <f>'Voranschlag 2008'!G93</f>
        <v>51660</v>
      </c>
      <c r="D308" s="301">
        <f>'Rechnung 2007'!G93</f>
        <v>130193.1</v>
      </c>
    </row>
    <row r="309" spans="2:4" ht="4.5" customHeight="1">
      <c r="B309" s="308"/>
      <c r="C309" s="308"/>
      <c r="D309" s="308"/>
    </row>
    <row r="310" spans="2:4" ht="12.75">
      <c r="B310" s="325">
        <f>1/D308*(B308-D308)</f>
        <v>-0.32254474315459114</v>
      </c>
      <c r="C310" s="326" t="str">
        <f>IF(B310&gt;0,"Zunahme gegenüber Rechnung 2006","Abnahme gegenüber Rechnung 2006")</f>
        <v>Abnahme gegenüber Rechnung 2006</v>
      </c>
      <c r="D310" s="328"/>
    </row>
    <row r="311" spans="2:4" ht="12.75">
      <c r="B311" s="325">
        <f>1/C308*(B308-C308)</f>
        <v>0.7073170731707317</v>
      </c>
      <c r="C311" s="326" t="str">
        <f>IF(B311&gt;0,"Zunahme gegenüber Voranschlag 2007","Abnahme gegenüber Voranschlag 2007")</f>
        <v>Zunahme gegenüber Voranschlag 2007</v>
      </c>
      <c r="D311" s="328"/>
    </row>
    <row r="312" spans="2:4" ht="12.75">
      <c r="B312" s="331"/>
      <c r="C312" s="332"/>
      <c r="D312" s="333"/>
    </row>
    <row r="313" ht="12.75">
      <c r="A313" s="3" t="s">
        <v>23</v>
      </c>
    </row>
    <row r="314" ht="6" customHeight="1"/>
    <row r="315" spans="2:9" s="194" customFormat="1" ht="12.75">
      <c r="B315" s="297" t="s">
        <v>189</v>
      </c>
      <c r="C315" s="298" t="s">
        <v>189</v>
      </c>
      <c r="D315" s="297" t="s">
        <v>190</v>
      </c>
      <c r="E315" s="197"/>
      <c r="I315" s="196"/>
    </row>
    <row r="316" spans="1:9" ht="12.75">
      <c r="A316" s="192"/>
      <c r="B316" s="297">
        <f>'Voranschlag 2009'!$F$4</f>
        <v>2009</v>
      </c>
      <c r="C316" s="298">
        <f>'Voranschlag 2008'!$F$4</f>
        <v>2008</v>
      </c>
      <c r="D316" s="297">
        <f>'Rechnung 2007'!$F$4</f>
        <v>2007</v>
      </c>
      <c r="I316" s="196"/>
    </row>
    <row r="317" spans="1:4" ht="4.5" customHeight="1">
      <c r="A317" s="192"/>
      <c r="B317" s="299"/>
      <c r="C317" s="300"/>
      <c r="D317" s="299"/>
    </row>
    <row r="318" spans="2:4" ht="12.75">
      <c r="B318" s="301">
        <f>'Voranschlag 2009'!G94</f>
        <v>167260</v>
      </c>
      <c r="C318" s="302">
        <f>'Voranschlag 2008'!G94</f>
        <v>179480</v>
      </c>
      <c r="D318" s="301">
        <f>'Rechnung 2007'!G94</f>
        <v>164154.15</v>
      </c>
    </row>
    <row r="319" spans="2:4" ht="4.5" customHeight="1">
      <c r="B319" s="308"/>
      <c r="C319" s="308"/>
      <c r="D319" s="308"/>
    </row>
    <row r="320" spans="2:4" ht="12.75">
      <c r="B320" s="325">
        <f>1/D318*(B318-D318)</f>
        <v>0.01892032580352069</v>
      </c>
      <c r="C320" s="326" t="str">
        <f>IF(B320&gt;0,"Zunahme gegenüber Rechnung 2006","Abnahme gegenüber Rechnung 2006")</f>
        <v>Zunahme gegenüber Rechnung 2006</v>
      </c>
      <c r="D320" s="328"/>
    </row>
    <row r="321" spans="2:4" ht="12.75" customHeight="1">
      <c r="B321" s="325">
        <f>1/C318*(B318-C318)</f>
        <v>-0.06808558056607979</v>
      </c>
      <c r="C321" s="326" t="str">
        <f>IF(B321&gt;0,"Zunahme gegenüber Voranschlag 2007","Abnahme gegenüber Voranschlag 2007")</f>
        <v>Abnahme gegenüber Voranschlag 2007</v>
      </c>
      <c r="D321" s="328"/>
    </row>
    <row r="322" spans="2:5" ht="12.75" customHeight="1">
      <c r="B322" s="331"/>
      <c r="C322" s="332"/>
      <c r="D322" s="333"/>
      <c r="E322" s="222"/>
    </row>
    <row r="323" ht="12.75">
      <c r="A323" s="3" t="s">
        <v>24</v>
      </c>
    </row>
    <row r="324" ht="6" customHeight="1"/>
    <row r="325" spans="2:9" s="194" customFormat="1" ht="12.75">
      <c r="B325" s="297" t="s">
        <v>189</v>
      </c>
      <c r="C325" s="298" t="s">
        <v>189</v>
      </c>
      <c r="D325" s="297" t="s">
        <v>190</v>
      </c>
      <c r="E325" s="197"/>
      <c r="I325" s="196"/>
    </row>
    <row r="326" spans="1:9" ht="12.75">
      <c r="A326" s="192"/>
      <c r="B326" s="297">
        <f>'Voranschlag 2009'!$F$4</f>
        <v>2009</v>
      </c>
      <c r="C326" s="298">
        <f>'Voranschlag 2008'!$F$4</f>
        <v>2008</v>
      </c>
      <c r="D326" s="297">
        <f>'Rechnung 2007'!$F$4</f>
        <v>2007</v>
      </c>
      <c r="I326" s="196"/>
    </row>
    <row r="327" spans="1:4" ht="4.5" customHeight="1">
      <c r="A327" s="192"/>
      <c r="B327" s="299"/>
      <c r="C327" s="300"/>
      <c r="D327" s="299"/>
    </row>
    <row r="328" spans="2:4" ht="12.75">
      <c r="B328" s="301">
        <f>'Voranschlag 2009'!G96</f>
        <v>106470</v>
      </c>
      <c r="C328" s="302">
        <f>'Voranschlag 2008'!G96</f>
        <v>153790</v>
      </c>
      <c r="D328" s="301">
        <f>'Rechnung 2007'!G96</f>
        <v>33637.55</v>
      </c>
    </row>
    <row r="329" spans="2:4" ht="4.5" customHeight="1">
      <c r="B329" s="308"/>
      <c r="C329" s="308"/>
      <c r="D329" s="308"/>
    </row>
    <row r="330" spans="2:4" ht="12.75">
      <c r="B330" s="325">
        <f>1/D328*(B328-D328)</f>
        <v>2.1652126864174113</v>
      </c>
      <c r="C330" s="326" t="str">
        <f>IF(B330&gt;0,"Zunahme gegenüber Rechnung 2006","Abnahme gegenüber Rechnung 2006")</f>
        <v>Zunahme gegenüber Rechnung 2006</v>
      </c>
      <c r="D330" s="328"/>
    </row>
    <row r="331" spans="2:4" ht="12.75">
      <c r="B331" s="325">
        <f>1/C328*(B328-C328)</f>
        <v>-0.3076923076923077</v>
      </c>
      <c r="C331" s="326" t="str">
        <f>IF(B331&gt;0,"Zunahme gegenüber Voranschlag 2007","Abnahme gegenüber Voranschlag 2007")</f>
        <v>Abnahme gegenüber Voranschlag 2007</v>
      </c>
      <c r="D331" s="328"/>
    </row>
    <row r="332" spans="2:4" ht="12.75">
      <c r="B332" s="331"/>
      <c r="C332" s="332"/>
      <c r="D332" s="333"/>
    </row>
    <row r="333" ht="12.75">
      <c r="A333" s="3" t="s">
        <v>18</v>
      </c>
    </row>
    <row r="334" ht="6" customHeight="1"/>
    <row r="335" spans="2:9" s="194" customFormat="1" ht="12.75">
      <c r="B335" s="297" t="s">
        <v>189</v>
      </c>
      <c r="C335" s="298" t="s">
        <v>189</v>
      </c>
      <c r="D335" s="297" t="s">
        <v>190</v>
      </c>
      <c r="E335" s="197"/>
      <c r="I335" s="196"/>
    </row>
    <row r="336" spans="1:9" ht="12.75">
      <c r="A336" s="192"/>
      <c r="B336" s="297">
        <f>'Voranschlag 2009'!$F$4</f>
        <v>2009</v>
      </c>
      <c r="C336" s="298">
        <f>'Voranschlag 2008'!$F$4</f>
        <v>2008</v>
      </c>
      <c r="D336" s="297">
        <f>'Rechnung 2007'!$F$4</f>
        <v>2007</v>
      </c>
      <c r="I336" s="196"/>
    </row>
    <row r="337" spans="1:4" ht="4.5" customHeight="1">
      <c r="A337" s="192"/>
      <c r="B337" s="299"/>
      <c r="C337" s="300"/>
      <c r="D337" s="299"/>
    </row>
    <row r="338" spans="2:4" ht="12.75">
      <c r="B338" s="301">
        <f>'Voranschlag 2009'!G97</f>
        <v>339540</v>
      </c>
      <c r="C338" s="302">
        <f>'Voranschlag 2008'!G97</f>
        <v>312340</v>
      </c>
      <c r="D338" s="301">
        <f>'Rechnung 2007'!G97</f>
        <v>314138.2</v>
      </c>
    </row>
    <row r="339" spans="2:4" ht="4.5" customHeight="1">
      <c r="B339" s="308"/>
      <c r="C339" s="308"/>
      <c r="D339" s="308"/>
    </row>
    <row r="340" spans="2:4" ht="12.75">
      <c r="B340" s="325">
        <f>1/D338*(B338-D338)</f>
        <v>0.08086186270883321</v>
      </c>
      <c r="C340" s="326" t="str">
        <f>IF(B340&gt;0,"Zunahme gegenüber Rechnung 2006","Abnahme gegenüber Rechnung 2006")</f>
        <v>Zunahme gegenüber Rechnung 2006</v>
      </c>
      <c r="D340" s="328"/>
    </row>
    <row r="341" spans="1:4" ht="12.75">
      <c r="A341" s="7"/>
      <c r="B341" s="325">
        <f>1/C338*(B338-C338)</f>
        <v>0.08708458730870205</v>
      </c>
      <c r="C341" s="326" t="str">
        <f>IF(B341&gt;0,"Zunahme gegenüber Voranschlag 2007","Abnahme gegenüber Voranschlag 2007")</f>
        <v>Zunahme gegenüber Voranschlag 2007</v>
      </c>
      <c r="D341" s="328"/>
    </row>
    <row r="342" spans="1:4" ht="12.75">
      <c r="A342" s="7"/>
      <c r="B342" s="331"/>
      <c r="C342" s="332"/>
      <c r="D342" s="333"/>
    </row>
    <row r="343" spans="1:4" ht="12.75">
      <c r="A343" s="7"/>
      <c r="B343" s="331"/>
      <c r="C343" s="332"/>
      <c r="D343" s="333"/>
    </row>
    <row r="344" spans="1:4" ht="12.75">
      <c r="A344" s="7"/>
      <c r="B344" s="331"/>
      <c r="C344" s="332"/>
      <c r="D344" s="333"/>
    </row>
    <row r="345" spans="1:4" ht="12.75">
      <c r="A345" s="7"/>
      <c r="B345" s="331"/>
      <c r="C345" s="332"/>
      <c r="D345" s="333"/>
    </row>
    <row r="346" spans="1:4" ht="12.75">
      <c r="A346" s="7"/>
      <c r="B346" s="331"/>
      <c r="C346" s="332"/>
      <c r="D346" s="333"/>
    </row>
    <row r="347" spans="1:4" ht="12.75">
      <c r="A347" s="7"/>
      <c r="B347" s="331"/>
      <c r="C347" s="332"/>
      <c r="D347" s="333"/>
    </row>
    <row r="348" spans="1:4" ht="12.75">
      <c r="A348" s="7"/>
      <c r="B348" s="331"/>
      <c r="C348" s="332"/>
      <c r="D348" s="333"/>
    </row>
    <row r="349" spans="1:4" ht="12.75">
      <c r="A349" s="7"/>
      <c r="B349" s="331"/>
      <c r="C349" s="332"/>
      <c r="D349" s="333"/>
    </row>
    <row r="350" spans="1:4" ht="12.75">
      <c r="A350" s="7"/>
      <c r="B350" s="331"/>
      <c r="C350" s="332"/>
      <c r="D350" s="333"/>
    </row>
    <row r="351" spans="1:4" ht="12.75">
      <c r="A351" s="7"/>
      <c r="B351" s="331"/>
      <c r="C351" s="332"/>
      <c r="D351" s="333"/>
    </row>
    <row r="352" spans="1:4" ht="12.75">
      <c r="A352" s="7"/>
      <c r="B352" s="331"/>
      <c r="C352" s="332"/>
      <c r="D352" s="333"/>
    </row>
    <row r="353" spans="1:12" s="2" customFormat="1" ht="12.75" customHeight="1">
      <c r="A353" s="310" t="s">
        <v>29</v>
      </c>
      <c r="B353" s="1"/>
      <c r="C353" s="313"/>
      <c r="D353" s="313"/>
      <c r="E353" s="223"/>
      <c r="F353" s="198"/>
      <c r="G353" s="198"/>
      <c r="H353" s="198"/>
      <c r="I353" s="198"/>
      <c r="J353" s="198"/>
      <c r="K353" s="198"/>
      <c r="L353" s="198"/>
    </row>
    <row r="354" spans="1:12" s="195" customFormat="1" ht="12.75" customHeight="1">
      <c r="A354" s="6"/>
      <c r="B354" s="314"/>
      <c r="C354" s="314"/>
      <c r="D354" s="314"/>
      <c r="E354" s="224"/>
      <c r="F354" s="358"/>
      <c r="G354" s="482" t="s">
        <v>189</v>
      </c>
      <c r="H354" s="483"/>
      <c r="I354" s="486" t="s">
        <v>189</v>
      </c>
      <c r="J354" s="483"/>
      <c r="K354" s="486" t="s">
        <v>190</v>
      </c>
      <c r="L354" s="482"/>
    </row>
    <row r="355" spans="1:12" s="336" customFormat="1" ht="12.75" customHeight="1">
      <c r="A355" s="355"/>
      <c r="B355" s="356"/>
      <c r="C355" s="356"/>
      <c r="D355" s="356"/>
      <c r="E355" s="357"/>
      <c r="F355" s="359"/>
      <c r="G355" s="484">
        <f>Basisdaten!B11</f>
        <v>2009</v>
      </c>
      <c r="H355" s="485"/>
      <c r="I355" s="485">
        <f>Basisdaten!B10</f>
        <v>2008</v>
      </c>
      <c r="J355" s="485"/>
      <c r="K355" s="485">
        <f>Basisdaten!B9</f>
        <v>2007</v>
      </c>
      <c r="L355" s="485"/>
    </row>
    <row r="356" spans="1:12" s="195" customFormat="1" ht="12.75" customHeight="1">
      <c r="A356" s="251" t="s">
        <v>309</v>
      </c>
      <c r="B356" s="252"/>
      <c r="C356" s="252"/>
      <c r="D356" s="252"/>
      <c r="E356" s="253"/>
      <c r="F356" s="254"/>
      <c r="G356" s="279"/>
      <c r="H356" s="254"/>
      <c r="I356" s="279"/>
      <c r="J356" s="254"/>
      <c r="K356" s="279"/>
      <c r="L356" s="254"/>
    </row>
    <row r="357" spans="1:12" s="195" customFormat="1" ht="12.75" customHeight="1">
      <c r="A357" s="256" t="s">
        <v>30</v>
      </c>
      <c r="B357" s="252"/>
      <c r="C357" s="252"/>
      <c r="D357" s="252"/>
      <c r="E357" s="253"/>
      <c r="F357" s="254"/>
      <c r="G357" s="481">
        <f>SUM('Voranschlag 2009'!D44-'Voranschlag 2009'!K44)</f>
        <v>1005000</v>
      </c>
      <c r="H357" s="481"/>
      <c r="I357" s="481">
        <f>SUM('Voranschlag 2008'!D44-'Voranschlag 2008'!K44)</f>
        <v>470000</v>
      </c>
      <c r="J357" s="481"/>
      <c r="K357" s="481">
        <f>SUM('Rechnung 2007'!D44-'Rechnung 2007'!K44)</f>
        <v>216012.14999999997</v>
      </c>
      <c r="L357" s="481"/>
    </row>
    <row r="358" spans="1:12" s="195" customFormat="1" ht="12.75" customHeight="1">
      <c r="A358" s="256" t="s">
        <v>31</v>
      </c>
      <c r="B358" s="252"/>
      <c r="C358" s="252"/>
      <c r="D358" s="252"/>
      <c r="E358" s="253"/>
      <c r="F358" s="254"/>
      <c r="G358" s="481">
        <f>SUM('Voranschlag 2009'!D43-'Voranschlag 2009'!K43)</f>
        <v>108000</v>
      </c>
      <c r="H358" s="481"/>
      <c r="I358" s="481">
        <f>SUM('Voranschlag 2008'!D43-'Voranschlag 2008'!K43)</f>
        <v>145000</v>
      </c>
      <c r="J358" s="481"/>
      <c r="K358" s="481">
        <f>SUM('Rechnung 2007'!D43-'Rechnung 2007'!K43)</f>
        <v>-92246.25</v>
      </c>
      <c r="L358" s="481"/>
    </row>
    <row r="359" spans="1:12" s="195" customFormat="1" ht="12.75" customHeight="1">
      <c r="A359" s="256" t="s">
        <v>32</v>
      </c>
      <c r="B359" s="252"/>
      <c r="C359" s="252"/>
      <c r="D359" s="252"/>
      <c r="E359" s="253"/>
      <c r="F359" s="254"/>
      <c r="G359" s="481">
        <f>SUM(G357-G358)</f>
        <v>897000</v>
      </c>
      <c r="H359" s="481"/>
      <c r="I359" s="481">
        <f>SUM(I357-I358)</f>
        <v>325000</v>
      </c>
      <c r="J359" s="481"/>
      <c r="K359" s="481">
        <f>SUM(K357-K358)</f>
        <v>308258.39999999997</v>
      </c>
      <c r="L359" s="481"/>
    </row>
    <row r="360" spans="1:12" s="195" customFormat="1" ht="12.75" customHeight="1">
      <c r="A360" s="319"/>
      <c r="B360" s="307"/>
      <c r="C360" s="307"/>
      <c r="D360" s="307"/>
      <c r="E360" s="320"/>
      <c r="F360" s="307"/>
      <c r="G360" s="321"/>
      <c r="H360" s="321"/>
      <c r="I360" s="321"/>
      <c r="J360" s="321"/>
      <c r="K360" s="321"/>
      <c r="L360" s="321"/>
    </row>
    <row r="361" spans="1:12" s="195" customFormat="1" ht="12.75" customHeight="1">
      <c r="A361" s="251" t="s">
        <v>310</v>
      </c>
      <c r="B361" s="252"/>
      <c r="C361" s="252"/>
      <c r="D361" s="252"/>
      <c r="E361" s="253"/>
      <c r="F361" s="254"/>
      <c r="G361" s="322"/>
      <c r="H361" s="323"/>
      <c r="I361" s="322"/>
      <c r="J361" s="323"/>
      <c r="K361" s="322"/>
      <c r="L361" s="323"/>
    </row>
    <row r="362" spans="1:12" s="195" customFormat="1" ht="12.75" customHeight="1">
      <c r="A362" s="256" t="s">
        <v>33</v>
      </c>
      <c r="B362" s="252"/>
      <c r="C362" s="252"/>
      <c r="D362" s="252"/>
      <c r="E362" s="253"/>
      <c r="F362" s="254"/>
      <c r="G362" s="481">
        <f>'Voranschlag 2009'!K44</f>
        <v>241000</v>
      </c>
      <c r="H362" s="481"/>
      <c r="I362" s="481">
        <f>'Voranschlag 2008'!K44</f>
        <v>474000</v>
      </c>
      <c r="J362" s="481"/>
      <c r="K362" s="481">
        <f>'Rechnung 2007'!K44</f>
        <v>339982.8</v>
      </c>
      <c r="L362" s="481"/>
    </row>
    <row r="363" spans="1:12" s="195" customFormat="1" ht="12.75" customHeight="1">
      <c r="A363" s="256" t="s">
        <v>31</v>
      </c>
      <c r="B363" s="252"/>
      <c r="C363" s="252"/>
      <c r="D363" s="252"/>
      <c r="E363" s="253"/>
      <c r="F363" s="254"/>
      <c r="G363" s="481">
        <f>'Voranschlag 2009'!K43</f>
        <v>170000</v>
      </c>
      <c r="H363" s="481"/>
      <c r="I363" s="481">
        <f>'Voranschlag 2008'!K43</f>
        <v>139000</v>
      </c>
      <c r="J363" s="481"/>
      <c r="K363" s="481">
        <f>'Rechnung 2007'!K43</f>
        <v>339982.8</v>
      </c>
      <c r="L363" s="481"/>
    </row>
    <row r="364" spans="1:12" s="195" customFormat="1" ht="12.75" customHeight="1">
      <c r="A364" s="256" t="s">
        <v>32</v>
      </c>
      <c r="B364" s="252"/>
      <c r="C364" s="252"/>
      <c r="D364" s="252"/>
      <c r="E364" s="253"/>
      <c r="F364" s="254"/>
      <c r="G364" s="481">
        <f>SUM(G362-G363)</f>
        <v>71000</v>
      </c>
      <c r="H364" s="481"/>
      <c r="I364" s="481">
        <f>SUM(I362-I363)</f>
        <v>335000</v>
      </c>
      <c r="J364" s="481"/>
      <c r="K364" s="481">
        <f>SUM(K362-K363)</f>
        <v>0</v>
      </c>
      <c r="L364" s="481"/>
    </row>
    <row r="365" spans="1:12" s="195" customFormat="1" ht="12.75" customHeight="1">
      <c r="A365" s="319"/>
      <c r="B365" s="307"/>
      <c r="C365" s="307"/>
      <c r="D365" s="307"/>
      <c r="E365" s="320"/>
      <c r="F365" s="307"/>
      <c r="G365" s="321"/>
      <c r="H365" s="321"/>
      <c r="I365" s="321"/>
      <c r="J365" s="321"/>
      <c r="K365" s="321"/>
      <c r="L365" s="321"/>
    </row>
    <row r="366" spans="1:12" s="336" customFormat="1" ht="12.75" customHeight="1">
      <c r="A366" s="251" t="s">
        <v>87</v>
      </c>
      <c r="B366" s="252"/>
      <c r="C366" s="252"/>
      <c r="D366" s="252"/>
      <c r="E366" s="253"/>
      <c r="F366" s="254"/>
      <c r="G366" s="322"/>
      <c r="H366" s="323"/>
      <c r="I366" s="322"/>
      <c r="J366" s="323"/>
      <c r="K366" s="322"/>
      <c r="L366" s="323"/>
    </row>
    <row r="367" spans="1:12" s="195" customFormat="1" ht="12.75" customHeight="1">
      <c r="A367" s="256" t="s">
        <v>34</v>
      </c>
      <c r="B367" s="252"/>
      <c r="C367" s="252"/>
      <c r="D367" s="252"/>
      <c r="E367" s="253"/>
      <c r="F367" s="254"/>
      <c r="G367" s="481">
        <f>'Voranschlag 2009'!D44</f>
        <v>1246000</v>
      </c>
      <c r="H367" s="481"/>
      <c r="I367" s="481">
        <f>'Voranschlag 2008'!D44</f>
        <v>944000</v>
      </c>
      <c r="J367" s="481"/>
      <c r="K367" s="481">
        <f>'Rechnung 2007'!D44</f>
        <v>555994.95</v>
      </c>
      <c r="L367" s="481"/>
    </row>
    <row r="368" spans="1:12" s="195" customFormat="1" ht="12.75" customHeight="1">
      <c r="A368" s="256" t="s">
        <v>35</v>
      </c>
      <c r="B368" s="252"/>
      <c r="C368" s="252"/>
      <c r="D368" s="252"/>
      <c r="E368" s="253"/>
      <c r="F368" s="254"/>
      <c r="G368" s="481">
        <f>SUM('Voranschlag 2009'!D44-'Voranschlag 2009'!D43)</f>
        <v>968000</v>
      </c>
      <c r="H368" s="481"/>
      <c r="I368" s="481">
        <f>SUM('Voranschlag 2008'!D44-'Voranschlag 2008'!D43)</f>
        <v>660000</v>
      </c>
      <c r="J368" s="481"/>
      <c r="K368" s="481">
        <f>SUM('Rechnung 2007'!D44-'Rechnung 2007'!D43)</f>
        <v>308258.39999999997</v>
      </c>
      <c r="L368" s="481"/>
    </row>
    <row r="369" spans="1:12" s="195" customFormat="1" ht="12.75" customHeight="1">
      <c r="A369" s="204"/>
      <c r="B369" s="296"/>
      <c r="C369" s="296"/>
      <c r="D369" s="296"/>
      <c r="E369" s="225"/>
      <c r="F369" s="201"/>
      <c r="G369" s="201"/>
      <c r="H369" s="201"/>
      <c r="I369" s="201"/>
      <c r="J369" s="201"/>
      <c r="K369" s="201"/>
      <c r="L369" s="201"/>
    </row>
    <row r="370" spans="1:12" s="195" customFormat="1" ht="12.75" customHeight="1">
      <c r="A370" s="192"/>
      <c r="B370" s="192"/>
      <c r="C370" s="192"/>
      <c r="D370" s="197" t="s">
        <v>305</v>
      </c>
      <c r="E370" s="192"/>
      <c r="F370" s="211"/>
      <c r="G370" s="211"/>
      <c r="H370" s="211"/>
      <c r="I370" s="458" t="s">
        <v>187</v>
      </c>
      <c r="J370" s="192"/>
      <c r="K370" s="192"/>
      <c r="L370" s="458"/>
    </row>
    <row r="371" spans="1:12" s="195" customFormat="1" ht="12.75" customHeight="1">
      <c r="A371" s="192"/>
      <c r="B371" s="192"/>
      <c r="C371" s="192"/>
      <c r="D371" s="192"/>
      <c r="E371" s="192"/>
      <c r="F371" s="192"/>
      <c r="G371" s="192"/>
      <c r="H371" s="192"/>
      <c r="I371" s="192"/>
      <c r="J371" s="192"/>
      <c r="K371" s="192"/>
      <c r="L371" s="192"/>
    </row>
    <row r="372" spans="1:12" s="195" customFormat="1" ht="12.75" customHeight="1">
      <c r="A372" s="231"/>
      <c r="B372" s="192"/>
      <c r="C372" s="192"/>
      <c r="D372" s="231" t="s">
        <v>278</v>
      </c>
      <c r="E372" s="192"/>
      <c r="F372" s="192"/>
      <c r="G372" s="192"/>
      <c r="H372" s="192"/>
      <c r="I372" s="450">
        <v>200000</v>
      </c>
      <c r="J372" s="192"/>
      <c r="K372" s="192"/>
      <c r="L372" s="450"/>
    </row>
    <row r="373" spans="1:12" s="195" customFormat="1" ht="12.75" customHeight="1">
      <c r="A373" s="231"/>
      <c r="B373" s="192"/>
      <c r="C373" s="192"/>
      <c r="D373" s="231" t="s">
        <v>303</v>
      </c>
      <c r="E373" s="192"/>
      <c r="F373" s="192"/>
      <c r="G373" s="192"/>
      <c r="H373" s="192"/>
      <c r="I373" s="450">
        <v>122000</v>
      </c>
      <c r="J373" s="192"/>
      <c r="K373" s="192"/>
      <c r="L373" s="450"/>
    </row>
    <row r="374" spans="1:12" s="195" customFormat="1" ht="12.75" customHeight="1">
      <c r="A374" s="192"/>
      <c r="B374" s="192"/>
      <c r="C374" s="192"/>
      <c r="D374" s="231" t="s">
        <v>304</v>
      </c>
      <c r="E374" s="192"/>
      <c r="F374" s="192"/>
      <c r="G374" s="192"/>
      <c r="H374" s="192"/>
      <c r="I374" s="450">
        <v>94000</v>
      </c>
      <c r="J374" s="192"/>
      <c r="K374" s="192"/>
      <c r="L374" s="192"/>
    </row>
    <row r="375" spans="1:12" s="195" customFormat="1" ht="12.75" customHeight="1">
      <c r="A375" s="192"/>
      <c r="B375" s="192"/>
      <c r="C375" s="192"/>
      <c r="D375" s="231" t="s">
        <v>306</v>
      </c>
      <c r="E375" s="192"/>
      <c r="F375" s="192"/>
      <c r="G375" s="192"/>
      <c r="H375" s="192"/>
      <c r="I375" s="450">
        <v>550000</v>
      </c>
      <c r="J375" s="192"/>
      <c r="K375" s="192"/>
      <c r="L375" s="192"/>
    </row>
    <row r="376" spans="1:12" s="195" customFormat="1" ht="12.75" customHeight="1">
      <c r="A376" s="192"/>
      <c r="B376" s="192"/>
      <c r="C376" s="192"/>
      <c r="D376" s="231"/>
      <c r="E376" s="192"/>
      <c r="F376" s="192"/>
      <c r="G376" s="192"/>
      <c r="H376" s="192"/>
      <c r="I376" s="450"/>
      <c r="J376" s="192"/>
      <c r="K376" s="192"/>
      <c r="L376" s="192"/>
    </row>
    <row r="377" spans="1:12" s="195" customFormat="1" ht="12.75" customHeight="1">
      <c r="A377" s="464" t="s">
        <v>316</v>
      </c>
      <c r="B377" s="211"/>
      <c r="C377" s="211"/>
      <c r="D377" s="211"/>
      <c r="E377" s="192"/>
      <c r="F377" s="192"/>
      <c r="G377" s="192"/>
      <c r="H377" s="192"/>
      <c r="I377" s="192"/>
      <c r="J377" s="192"/>
      <c r="K377" s="192"/>
      <c r="L377" s="192"/>
    </row>
    <row r="378" spans="1:12" s="195" customFormat="1" ht="12.75" customHeight="1">
      <c r="A378" s="193" t="s">
        <v>314</v>
      </c>
      <c r="B378" s="211"/>
      <c r="C378" s="211"/>
      <c r="D378" s="211"/>
      <c r="E378" s="192"/>
      <c r="F378" s="192"/>
      <c r="G378" s="192"/>
      <c r="H378" s="192"/>
      <c r="I378" s="192"/>
      <c r="J378" s="192"/>
      <c r="K378" s="192"/>
      <c r="L378" s="192"/>
    </row>
    <row r="379" spans="1:12" s="195" customFormat="1" ht="12.75" customHeight="1">
      <c r="A379" s="193"/>
      <c r="B379" s="211"/>
      <c r="C379" s="211"/>
      <c r="D379" s="211"/>
      <c r="E379" s="192"/>
      <c r="F379" s="192"/>
      <c r="G379" s="192"/>
      <c r="H379" s="192"/>
      <c r="I379" s="192"/>
      <c r="J379" s="192"/>
      <c r="K379" s="192"/>
      <c r="L379" s="192"/>
    </row>
    <row r="380" spans="1:12" s="195" customFormat="1" ht="12.75" customHeight="1">
      <c r="A380" s="193" t="s">
        <v>313</v>
      </c>
      <c r="B380" s="211"/>
      <c r="C380" s="211"/>
      <c r="D380" s="211"/>
      <c r="E380" s="192"/>
      <c r="F380" s="192"/>
      <c r="G380" s="192"/>
      <c r="H380" s="192"/>
      <c r="I380" s="192"/>
      <c r="J380" s="192"/>
      <c r="K380" s="192"/>
      <c r="L380" s="192"/>
    </row>
    <row r="381" spans="1:12" s="195" customFormat="1" ht="12.75">
      <c r="A381" s="193" t="s">
        <v>312</v>
      </c>
      <c r="B381" s="211"/>
      <c r="C381" s="211"/>
      <c r="D381" s="211"/>
      <c r="E381" s="192"/>
      <c r="F381" s="192"/>
      <c r="G381" s="192"/>
      <c r="H381" s="192"/>
      <c r="I381" s="192"/>
      <c r="J381" s="192"/>
      <c r="K381" s="192"/>
      <c r="L381" s="192"/>
    </row>
    <row r="382" spans="1:12" s="195" customFormat="1" ht="12.75">
      <c r="A382" s="193"/>
      <c r="B382" s="211"/>
      <c r="C382" s="211"/>
      <c r="D382" s="211"/>
      <c r="E382" s="197"/>
      <c r="F382" s="192"/>
      <c r="G382" s="192"/>
      <c r="H382" s="192"/>
      <c r="I382" s="192"/>
      <c r="J382" s="192"/>
      <c r="K382" s="192"/>
      <c r="L382" s="194"/>
    </row>
    <row r="383" spans="1:12" s="195" customFormat="1" ht="12.75">
      <c r="A383" s="193"/>
      <c r="B383" s="211"/>
      <c r="C383" s="211"/>
      <c r="D383" s="211"/>
      <c r="E383" s="197"/>
      <c r="F383" s="192"/>
      <c r="G383" s="192"/>
      <c r="H383" s="192"/>
      <c r="I383" s="192"/>
      <c r="J383" s="192"/>
      <c r="K383" s="192"/>
      <c r="L383" s="194"/>
    </row>
    <row r="384" spans="1:12" s="195" customFormat="1" ht="12.75">
      <c r="A384" s="193"/>
      <c r="B384" s="211"/>
      <c r="C384" s="211"/>
      <c r="D384" s="211"/>
      <c r="E384" s="197"/>
      <c r="F384" s="192"/>
      <c r="G384" s="192"/>
      <c r="H384" s="192"/>
      <c r="I384" s="192"/>
      <c r="J384" s="192"/>
      <c r="K384" s="192"/>
      <c r="L384" s="194"/>
    </row>
    <row r="385" spans="1:12" s="195" customFormat="1" ht="12.75">
      <c r="A385" s="193"/>
      <c r="B385" s="211"/>
      <c r="C385" s="211"/>
      <c r="D385" s="211"/>
      <c r="E385" s="197"/>
      <c r="F385" s="192"/>
      <c r="G385" s="192"/>
      <c r="H385" s="192"/>
      <c r="I385" s="192"/>
      <c r="J385" s="192"/>
      <c r="K385" s="192"/>
      <c r="L385" s="194"/>
    </row>
    <row r="386" spans="1:12" s="195" customFormat="1" ht="12.75">
      <c r="A386" s="193"/>
      <c r="B386" s="211"/>
      <c r="C386" s="211"/>
      <c r="D386" s="211"/>
      <c r="E386" s="197"/>
      <c r="F386" s="192"/>
      <c r="G386" s="192"/>
      <c r="H386" s="192"/>
      <c r="I386" s="192"/>
      <c r="J386" s="192"/>
      <c r="K386" s="192"/>
      <c r="L386" s="194"/>
    </row>
    <row r="387" spans="1:12" s="195" customFormat="1" ht="12.75">
      <c r="A387" s="193"/>
      <c r="B387" s="211"/>
      <c r="C387" s="211"/>
      <c r="D387" s="211"/>
      <c r="E387" s="197"/>
      <c r="F387" s="192"/>
      <c r="G387" s="192"/>
      <c r="H387" s="192"/>
      <c r="I387" s="192"/>
      <c r="J387" s="192"/>
      <c r="K387" s="192"/>
      <c r="L387" s="194"/>
    </row>
    <row r="388" spans="1:12" s="195" customFormat="1" ht="12.75">
      <c r="A388" s="193"/>
      <c r="B388" s="211"/>
      <c r="C388" s="211"/>
      <c r="D388" s="211"/>
      <c r="E388" s="197"/>
      <c r="F388" s="192"/>
      <c r="G388" s="192"/>
      <c r="H388" s="192"/>
      <c r="I388" s="192"/>
      <c r="J388" s="192"/>
      <c r="K388" s="192"/>
      <c r="L388" s="194"/>
    </row>
    <row r="389" spans="1:12" s="195" customFormat="1" ht="12.75">
      <c r="A389" s="193"/>
      <c r="B389" s="211"/>
      <c r="C389" s="211"/>
      <c r="D389" s="211"/>
      <c r="E389" s="197"/>
      <c r="F389" s="192"/>
      <c r="G389" s="192"/>
      <c r="H389" s="192"/>
      <c r="I389" s="192"/>
      <c r="J389" s="192"/>
      <c r="K389" s="192"/>
      <c r="L389" s="194"/>
    </row>
    <row r="390" spans="1:12" s="195" customFormat="1" ht="12.75">
      <c r="A390" s="193"/>
      <c r="B390" s="211"/>
      <c r="C390" s="211"/>
      <c r="D390" s="211"/>
      <c r="E390" s="197"/>
      <c r="F390" s="192"/>
      <c r="G390" s="192"/>
      <c r="H390" s="192"/>
      <c r="I390" s="192"/>
      <c r="J390" s="192"/>
      <c r="K390" s="192"/>
      <c r="L390" s="194"/>
    </row>
    <row r="391" spans="1:12" s="195" customFormat="1" ht="12.75">
      <c r="A391" s="193"/>
      <c r="B391" s="211"/>
      <c r="C391" s="211"/>
      <c r="D391" s="211"/>
      <c r="E391" s="197"/>
      <c r="F391" s="192"/>
      <c r="G391" s="192"/>
      <c r="H391" s="192"/>
      <c r="I391" s="192"/>
      <c r="J391" s="192"/>
      <c r="K391" s="192"/>
      <c r="L391" s="194"/>
    </row>
    <row r="392" spans="1:12" s="195" customFormat="1" ht="12.75">
      <c r="A392" s="193"/>
      <c r="B392" s="211"/>
      <c r="C392" s="211"/>
      <c r="D392" s="211"/>
      <c r="E392" s="197"/>
      <c r="F392" s="192"/>
      <c r="G392" s="192"/>
      <c r="H392" s="192"/>
      <c r="I392" s="192"/>
      <c r="J392" s="192"/>
      <c r="K392" s="192"/>
      <c r="L392" s="194"/>
    </row>
    <row r="393" spans="1:12" s="195" customFormat="1" ht="12.75">
      <c r="A393" s="419" t="s">
        <v>36</v>
      </c>
      <c r="B393" s="465"/>
      <c r="C393" s="419"/>
      <c r="D393" s="419"/>
      <c r="E393" s="335"/>
      <c r="F393" s="334"/>
      <c r="G393" s="334"/>
      <c r="H393" s="334"/>
      <c r="I393" s="334"/>
      <c r="J393" s="334"/>
      <c r="K393" s="334"/>
      <c r="L393" s="334"/>
    </row>
    <row r="394" spans="1:12" s="195" customFormat="1" ht="12.75">
      <c r="A394" s="193"/>
      <c r="B394" s="211"/>
      <c r="C394" s="211"/>
      <c r="D394" s="211"/>
      <c r="E394" s="197"/>
      <c r="F394" s="192"/>
      <c r="G394" s="192"/>
      <c r="H394" s="192"/>
      <c r="I394" s="192"/>
      <c r="J394" s="192"/>
      <c r="K394" s="192"/>
      <c r="L394" s="192"/>
    </row>
    <row r="395" spans="1:12" s="195" customFormat="1" ht="9" customHeight="1">
      <c r="A395" s="193"/>
      <c r="B395" s="211"/>
      <c r="C395" s="211"/>
      <c r="D395" s="211"/>
      <c r="E395" s="197"/>
      <c r="F395" s="192"/>
      <c r="G395" s="192"/>
      <c r="H395" s="192"/>
      <c r="I395" s="192"/>
      <c r="J395" s="192"/>
      <c r="K395" s="192"/>
      <c r="L395" s="192"/>
    </row>
    <row r="396" spans="1:12" s="195" customFormat="1" ht="12.75">
      <c r="A396" s="193"/>
      <c r="B396" s="211"/>
      <c r="C396" s="211"/>
      <c r="D396" s="211"/>
      <c r="E396" s="197"/>
      <c r="F396" s="192"/>
      <c r="G396" s="192"/>
      <c r="H396" s="192"/>
      <c r="I396" s="192"/>
      <c r="J396" s="192"/>
      <c r="K396" s="192"/>
      <c r="L396" s="192"/>
    </row>
    <row r="397" spans="1:12" s="195" customFormat="1" ht="12.75">
      <c r="A397" s="3" t="s">
        <v>37</v>
      </c>
      <c r="B397" s="211"/>
      <c r="C397" s="211"/>
      <c r="D397" s="211"/>
      <c r="E397" s="197"/>
      <c r="F397" s="192"/>
      <c r="G397" s="276" t="s">
        <v>190</v>
      </c>
      <c r="H397" s="276" t="s">
        <v>190</v>
      </c>
      <c r="I397" s="276" t="s">
        <v>190</v>
      </c>
      <c r="J397" s="276" t="s">
        <v>189</v>
      </c>
      <c r="K397" s="451" t="s">
        <v>189</v>
      </c>
      <c r="L397" s="276"/>
    </row>
    <row r="398" spans="1:12" s="195" customFormat="1" ht="12.75">
      <c r="A398" s="193" t="s">
        <v>38</v>
      </c>
      <c r="B398" s="211"/>
      <c r="C398" s="211"/>
      <c r="D398" s="211"/>
      <c r="E398" s="197"/>
      <c r="F398" s="192"/>
      <c r="G398" s="277">
        <v>2005</v>
      </c>
      <c r="H398" s="277">
        <f>SUM(G398+1)</f>
        <v>2006</v>
      </c>
      <c r="I398" s="277">
        <f>SUM(H398+1)</f>
        <v>2007</v>
      </c>
      <c r="J398" s="277">
        <f>SUM(I398+1)</f>
        <v>2008</v>
      </c>
      <c r="K398" s="452">
        <f>SUM(J398+1)</f>
        <v>2009</v>
      </c>
      <c r="L398" s="277" t="s">
        <v>207</v>
      </c>
    </row>
    <row r="399" spans="1:12" s="195" customFormat="1" ht="12.75">
      <c r="A399" s="192"/>
      <c r="B399" s="211"/>
      <c r="C399" s="211"/>
      <c r="D399" s="211"/>
      <c r="E399" s="197"/>
      <c r="F399" s="192"/>
      <c r="G399" s="278">
        <v>0.8516</v>
      </c>
      <c r="H399" s="278">
        <v>1.86</v>
      </c>
      <c r="I399" s="278">
        <f>'Rechnung 2007'!D54</f>
        <v>2.2405716437897554</v>
      </c>
      <c r="J399" s="278">
        <f>'Voranschlag 2008'!D54</f>
        <v>0.4031666666666667</v>
      </c>
      <c r="K399" s="453">
        <f>'Voranschlag 2009'!D54</f>
        <v>0.3285640495867769</v>
      </c>
      <c r="L399" s="278">
        <f>SUM(G399:K399)/5</f>
        <v>1.1367804720086396</v>
      </c>
    </row>
    <row r="400" spans="1:12" s="195" customFormat="1" ht="12.75">
      <c r="A400" s="193"/>
      <c r="B400" s="211"/>
      <c r="C400" s="211"/>
      <c r="D400" s="211"/>
      <c r="E400" s="197"/>
      <c r="F400" s="192"/>
      <c r="G400" s="192"/>
      <c r="H400" s="192"/>
      <c r="I400" s="192"/>
      <c r="J400" s="192"/>
      <c r="K400" s="192"/>
      <c r="L400" s="192" t="s">
        <v>279</v>
      </c>
    </row>
    <row r="401" spans="1:12" s="195" customFormat="1" ht="12.75">
      <c r="A401" s="4"/>
      <c r="B401" s="212"/>
      <c r="C401" s="212"/>
      <c r="D401" s="212"/>
      <c r="E401" s="226"/>
      <c r="F401" s="4"/>
      <c r="G401" s="4"/>
      <c r="H401" s="4"/>
      <c r="I401" s="193"/>
      <c r="J401" s="4"/>
      <c r="K401" s="4"/>
      <c r="L401" s="4"/>
    </row>
    <row r="402" spans="1:12" s="195" customFormat="1" ht="12.75">
      <c r="A402" s="4"/>
      <c r="B402" s="212"/>
      <c r="C402" s="212"/>
      <c r="D402" s="212"/>
      <c r="E402" s="226"/>
      <c r="F402" s="4"/>
      <c r="G402" s="4"/>
      <c r="H402" s="4"/>
      <c r="I402" s="193"/>
      <c r="J402" s="4"/>
      <c r="K402" s="4"/>
      <c r="L402" s="4"/>
    </row>
    <row r="403" spans="1:12" s="195" customFormat="1" ht="12.75">
      <c r="A403" s="4"/>
      <c r="B403" s="212"/>
      <c r="C403" s="212"/>
      <c r="D403" s="212"/>
      <c r="E403" s="226"/>
      <c r="F403" s="4"/>
      <c r="G403" s="4"/>
      <c r="H403" s="4"/>
      <c r="I403" s="193"/>
      <c r="J403" s="4"/>
      <c r="K403" s="4"/>
      <c r="L403" s="4"/>
    </row>
    <row r="404" spans="1:12" s="195" customFormat="1" ht="9" customHeight="1">
      <c r="A404" s="193"/>
      <c r="B404" s="211"/>
      <c r="C404" s="211"/>
      <c r="D404" s="211"/>
      <c r="E404" s="197"/>
      <c r="F404" s="192"/>
      <c r="G404" s="192"/>
      <c r="H404" s="192"/>
      <c r="I404" s="192"/>
      <c r="J404" s="192"/>
      <c r="K404" s="192"/>
      <c r="L404" s="192"/>
    </row>
    <row r="405" spans="1:12" s="195" customFormat="1" ht="12.75">
      <c r="A405" s="4"/>
      <c r="B405" s="211"/>
      <c r="C405" s="211"/>
      <c r="D405" s="211"/>
      <c r="E405" s="197"/>
      <c r="F405" s="199"/>
      <c r="G405" s="5"/>
      <c r="H405" s="192"/>
      <c r="I405" s="192"/>
      <c r="J405" s="192"/>
      <c r="K405" s="192"/>
      <c r="L405" s="5"/>
    </row>
    <row r="406" spans="1:12" s="195" customFormat="1" ht="12.75" customHeight="1">
      <c r="A406" s="4"/>
      <c r="B406" s="211"/>
      <c r="C406" s="211"/>
      <c r="D406" s="211"/>
      <c r="E406" s="197"/>
      <c r="F406" s="192"/>
      <c r="G406" s="192"/>
      <c r="H406" s="192"/>
      <c r="I406" s="192"/>
      <c r="J406" s="192"/>
      <c r="K406" s="192"/>
      <c r="L406" s="192"/>
    </row>
    <row r="407" spans="1:12" s="195" customFormat="1" ht="12.75" customHeight="1">
      <c r="A407" s="4" t="s">
        <v>208</v>
      </c>
      <c r="B407" s="211"/>
      <c r="C407" s="214" t="s">
        <v>218</v>
      </c>
      <c r="D407" s="214" t="s">
        <v>209</v>
      </c>
      <c r="E407" s="197"/>
      <c r="F407" s="192"/>
      <c r="G407" s="192"/>
      <c r="H407" s="192"/>
      <c r="I407" s="192"/>
      <c r="J407" s="192"/>
      <c r="K407" s="192"/>
      <c r="L407" s="192"/>
    </row>
    <row r="408" spans="1:12" s="195" customFormat="1" ht="12.75" customHeight="1">
      <c r="A408" s="4"/>
      <c r="B408" s="211"/>
      <c r="C408" s="214" t="s">
        <v>210</v>
      </c>
      <c r="D408" s="214" t="s">
        <v>211</v>
      </c>
      <c r="E408" s="197"/>
      <c r="F408" s="192"/>
      <c r="G408" s="192"/>
      <c r="H408" s="192"/>
      <c r="I408" s="192"/>
      <c r="J408" s="192"/>
      <c r="K408" s="192"/>
      <c r="L408" s="192"/>
    </row>
    <row r="409" spans="1:12" s="195" customFormat="1" ht="12.75" customHeight="1">
      <c r="A409" s="4"/>
      <c r="B409" s="211"/>
      <c r="C409" s="214" t="s">
        <v>212</v>
      </c>
      <c r="D409" s="214" t="s">
        <v>213</v>
      </c>
      <c r="E409" s="197"/>
      <c r="F409" s="192"/>
      <c r="G409" s="192"/>
      <c r="H409" s="192"/>
      <c r="I409" s="192"/>
      <c r="J409" s="192"/>
      <c r="K409" s="192"/>
      <c r="L409" s="192"/>
    </row>
    <row r="410" spans="1:12" s="195" customFormat="1" ht="12.75" customHeight="1">
      <c r="A410" s="4"/>
      <c r="B410" s="211"/>
      <c r="C410" s="214" t="s">
        <v>214</v>
      </c>
      <c r="D410" s="214" t="s">
        <v>215</v>
      </c>
      <c r="E410" s="197"/>
      <c r="F410" s="192"/>
      <c r="G410" s="192"/>
      <c r="H410" s="192"/>
      <c r="I410" s="192"/>
      <c r="J410" s="192"/>
      <c r="K410" s="192"/>
      <c r="L410" s="192"/>
    </row>
    <row r="411" spans="1:12" s="195" customFormat="1" ht="12.75" customHeight="1">
      <c r="A411" s="4"/>
      <c r="B411" s="211"/>
      <c r="C411" s="214" t="s">
        <v>216</v>
      </c>
      <c r="D411" s="214" t="s">
        <v>217</v>
      </c>
      <c r="E411" s="197"/>
      <c r="F411" s="192"/>
      <c r="G411" s="192"/>
      <c r="H411" s="192"/>
      <c r="I411" s="192"/>
      <c r="J411" s="192"/>
      <c r="K411" s="192"/>
      <c r="L411" s="192"/>
    </row>
    <row r="412" spans="1:12" s="195" customFormat="1" ht="12.75" customHeight="1">
      <c r="A412" s="4"/>
      <c r="B412" s="211"/>
      <c r="C412" s="214"/>
      <c r="D412" s="214"/>
      <c r="E412" s="197"/>
      <c r="F412" s="192"/>
      <c r="G412" s="192"/>
      <c r="H412" s="192"/>
      <c r="I412" s="192"/>
      <c r="J412" s="192"/>
      <c r="K412" s="192"/>
      <c r="L412" s="192"/>
    </row>
    <row r="413" spans="1:12" s="195" customFormat="1" ht="12.75">
      <c r="A413" s="4"/>
      <c r="B413" s="211"/>
      <c r="C413" s="214"/>
      <c r="D413" s="214"/>
      <c r="E413" s="197"/>
      <c r="F413" s="192"/>
      <c r="G413" s="192"/>
      <c r="H413" s="192"/>
      <c r="I413" s="192"/>
      <c r="J413" s="192"/>
      <c r="K413" s="192"/>
      <c r="L413" s="192"/>
    </row>
    <row r="414" spans="1:12" s="195" customFormat="1" ht="9" customHeight="1">
      <c r="A414" s="4"/>
      <c r="B414" s="211"/>
      <c r="C414" s="211"/>
      <c r="D414" s="211"/>
      <c r="E414" s="197"/>
      <c r="F414" s="192"/>
      <c r="G414" s="192"/>
      <c r="H414" s="192"/>
      <c r="I414" s="192"/>
      <c r="J414" s="192"/>
      <c r="K414" s="192"/>
      <c r="L414" s="192"/>
    </row>
    <row r="415" spans="1:12" s="195" customFormat="1" ht="12.75">
      <c r="A415" s="3" t="s">
        <v>39</v>
      </c>
      <c r="B415" s="211"/>
      <c r="C415" s="211"/>
      <c r="D415" s="211"/>
      <c r="E415" s="197"/>
      <c r="F415" s="192"/>
      <c r="G415" s="276" t="s">
        <v>190</v>
      </c>
      <c r="H415" s="276" t="s">
        <v>190</v>
      </c>
      <c r="I415" s="276" t="s">
        <v>190</v>
      </c>
      <c r="J415" s="276" t="s">
        <v>189</v>
      </c>
      <c r="K415" s="276" t="s">
        <v>189</v>
      </c>
      <c r="L415" s="276"/>
    </row>
    <row r="416" spans="1:12" s="195" customFormat="1" ht="12.75">
      <c r="A416" s="193" t="s">
        <v>40</v>
      </c>
      <c r="B416" s="211"/>
      <c r="C416" s="211"/>
      <c r="D416" s="211"/>
      <c r="E416" s="197"/>
      <c r="F416" s="192"/>
      <c r="G416" s="277">
        <v>2005</v>
      </c>
      <c r="H416" s="277">
        <f>SUM(G416+1)</f>
        <v>2006</v>
      </c>
      <c r="I416" s="277">
        <f>SUM(H416+1)</f>
        <v>2007</v>
      </c>
      <c r="J416" s="277">
        <f>SUM(I416+1)</f>
        <v>2008</v>
      </c>
      <c r="K416" s="277">
        <f>SUM(J416+1)</f>
        <v>2009</v>
      </c>
      <c r="L416" s="277" t="s">
        <v>207</v>
      </c>
    </row>
    <row r="417" spans="1:12" s="195" customFormat="1" ht="12.75">
      <c r="A417" s="192"/>
      <c r="B417" s="211"/>
      <c r="C417" s="211"/>
      <c r="D417" s="211"/>
      <c r="E417" s="197"/>
      <c r="F417" s="192"/>
      <c r="G417" s="278">
        <v>0.1415</v>
      </c>
      <c r="H417" s="278">
        <v>0.1372</v>
      </c>
      <c r="I417" s="278">
        <f>'Rechnung 2007'!D55</f>
        <v>0.19482431772388675</v>
      </c>
      <c r="J417" s="278">
        <f>'Voranschlag 2008'!D55</f>
        <v>0.08251057390570929</v>
      </c>
      <c r="K417" s="278">
        <f>'Voranschlag 2009'!D55</f>
        <v>0.10122855596931793</v>
      </c>
      <c r="L417" s="278">
        <f>SUM(G417:K417)/5</f>
        <v>0.13145268951978278</v>
      </c>
    </row>
    <row r="418" spans="1:12" s="195" customFormat="1" ht="12.75">
      <c r="A418" s="193"/>
      <c r="B418" s="211"/>
      <c r="C418" s="211"/>
      <c r="D418" s="211"/>
      <c r="E418" s="197"/>
      <c r="F418" s="192"/>
      <c r="G418" s="192"/>
      <c r="H418" s="192"/>
      <c r="I418" s="192"/>
      <c r="J418" s="192"/>
      <c r="K418" s="192"/>
      <c r="L418" s="192"/>
    </row>
    <row r="419" spans="1:12" s="195" customFormat="1" ht="12.75">
      <c r="A419" s="4"/>
      <c r="B419" s="212"/>
      <c r="C419" s="212"/>
      <c r="D419" s="212"/>
      <c r="E419" s="226"/>
      <c r="F419" s="4"/>
      <c r="G419" s="4"/>
      <c r="H419" s="4"/>
      <c r="I419" s="193"/>
      <c r="J419" s="4"/>
      <c r="K419" s="4"/>
      <c r="L419" s="4"/>
    </row>
    <row r="420" spans="1:12" s="195" customFormat="1" ht="12.75">
      <c r="A420" s="4"/>
      <c r="B420" s="212"/>
      <c r="C420" s="212"/>
      <c r="D420" s="212"/>
      <c r="E420" s="226"/>
      <c r="F420" s="4"/>
      <c r="G420" s="4"/>
      <c r="H420" s="4"/>
      <c r="I420" s="193"/>
      <c r="J420" s="4"/>
      <c r="K420" s="4"/>
      <c r="L420" s="4"/>
    </row>
    <row r="421" spans="1:12" s="336" customFormat="1" ht="12.75">
      <c r="A421" s="4"/>
      <c r="B421" s="212"/>
      <c r="C421" s="212"/>
      <c r="D421" s="212"/>
      <c r="E421" s="226"/>
      <c r="F421" s="4"/>
      <c r="G421" s="4"/>
      <c r="H421" s="4"/>
      <c r="I421" s="193"/>
      <c r="J421" s="4"/>
      <c r="K421" s="4"/>
      <c r="L421" s="4"/>
    </row>
    <row r="422" spans="1:12" s="195" customFormat="1" ht="12.75">
      <c r="A422" s="193"/>
      <c r="B422" s="211"/>
      <c r="C422" s="211"/>
      <c r="D422" s="211"/>
      <c r="E422" s="197"/>
      <c r="F422" s="192"/>
      <c r="G422" s="192"/>
      <c r="H422" s="192"/>
      <c r="I422" s="192"/>
      <c r="J422" s="192"/>
      <c r="K422" s="192"/>
      <c r="L422" s="192"/>
    </row>
    <row r="423" spans="1:12" s="195" customFormat="1" ht="12.75">
      <c r="A423" s="4"/>
      <c r="B423" s="211"/>
      <c r="C423" s="211"/>
      <c r="D423" s="211"/>
      <c r="E423" s="197"/>
      <c r="F423" s="199"/>
      <c r="G423" s="5"/>
      <c r="H423" s="192"/>
      <c r="I423" s="192"/>
      <c r="J423" s="192"/>
      <c r="K423" s="192"/>
      <c r="L423" s="5"/>
    </row>
    <row r="424" spans="1:12" s="195" customFormat="1" ht="12.75" customHeight="1">
      <c r="A424" s="4"/>
      <c r="B424" s="211"/>
      <c r="C424" s="211"/>
      <c r="D424" s="211"/>
      <c r="E424" s="197"/>
      <c r="F424" s="192"/>
      <c r="G424" s="192"/>
      <c r="H424" s="192"/>
      <c r="I424" s="192"/>
      <c r="J424" s="192"/>
      <c r="K424" s="192"/>
      <c r="L424" s="192"/>
    </row>
    <row r="425" spans="1:12" s="195" customFormat="1" ht="12.75" customHeight="1">
      <c r="A425" s="4" t="s">
        <v>208</v>
      </c>
      <c r="B425" s="211"/>
      <c r="C425" s="214" t="s">
        <v>223</v>
      </c>
      <c r="D425" s="214" t="s">
        <v>209</v>
      </c>
      <c r="E425" s="197"/>
      <c r="F425" s="192"/>
      <c r="G425" s="192"/>
      <c r="H425" s="192"/>
      <c r="I425" s="192"/>
      <c r="J425" s="192"/>
      <c r="K425" s="192"/>
      <c r="L425" s="192"/>
    </row>
    <row r="426" spans="1:12" s="195" customFormat="1" ht="12.75" customHeight="1">
      <c r="A426" s="4"/>
      <c r="B426" s="211"/>
      <c r="C426" s="214" t="s">
        <v>219</v>
      </c>
      <c r="D426" s="214" t="s">
        <v>211</v>
      </c>
      <c r="E426" s="197"/>
      <c r="F426" s="192"/>
      <c r="G426" s="192"/>
      <c r="H426" s="192"/>
      <c r="I426" s="192"/>
      <c r="J426" s="192"/>
      <c r="K426" s="192"/>
      <c r="L426" s="192"/>
    </row>
    <row r="427" spans="1:12" s="195" customFormat="1" ht="12.75" customHeight="1">
      <c r="A427" s="4"/>
      <c r="B427" s="211"/>
      <c r="C427" s="214" t="s">
        <v>220</v>
      </c>
      <c r="D427" s="214" t="s">
        <v>221</v>
      </c>
      <c r="E427" s="197"/>
      <c r="F427" s="192"/>
      <c r="G427" s="192"/>
      <c r="H427" s="192"/>
      <c r="I427" s="192"/>
      <c r="J427" s="192"/>
      <c r="K427" s="192"/>
      <c r="L427" s="192"/>
    </row>
    <row r="428" spans="1:12" s="195" customFormat="1" ht="12.75" customHeight="1">
      <c r="A428" s="4"/>
      <c r="B428" s="211"/>
      <c r="C428" s="214" t="s">
        <v>222</v>
      </c>
      <c r="D428" s="214" t="s">
        <v>215</v>
      </c>
      <c r="E428" s="197"/>
      <c r="F428" s="192"/>
      <c r="G428" s="192"/>
      <c r="H428" s="192"/>
      <c r="I428" s="192"/>
      <c r="J428" s="192"/>
      <c r="K428" s="192"/>
      <c r="L428" s="192"/>
    </row>
    <row r="429" spans="1:12" s="195" customFormat="1" ht="12.75" customHeight="1">
      <c r="A429" s="4"/>
      <c r="B429" s="211"/>
      <c r="C429" s="214" t="s">
        <v>216</v>
      </c>
      <c r="D429" s="214" t="s">
        <v>217</v>
      </c>
      <c r="E429" s="197"/>
      <c r="F429" s="192"/>
      <c r="G429" s="192"/>
      <c r="H429" s="192"/>
      <c r="I429" s="192"/>
      <c r="J429" s="192"/>
      <c r="K429" s="192"/>
      <c r="L429" s="192"/>
    </row>
    <row r="430" spans="1:12" s="336" customFormat="1" ht="12.75" customHeight="1">
      <c r="A430" s="4"/>
      <c r="B430" s="211"/>
      <c r="C430" s="211"/>
      <c r="D430" s="211"/>
      <c r="E430" s="197"/>
      <c r="F430" s="192"/>
      <c r="G430" s="192"/>
      <c r="H430" s="192"/>
      <c r="I430" s="192"/>
      <c r="J430" s="192"/>
      <c r="K430" s="192"/>
      <c r="L430" s="192"/>
    </row>
    <row r="431" spans="1:12" s="195" customFormat="1" ht="12.75">
      <c r="A431" s="193"/>
      <c r="B431" s="211"/>
      <c r="C431" s="211"/>
      <c r="D431" s="211"/>
      <c r="E431" s="197"/>
      <c r="F431" s="192"/>
      <c r="G431" s="192"/>
      <c r="H431" s="192"/>
      <c r="I431" s="192"/>
      <c r="J431" s="192"/>
      <c r="K431" s="192"/>
      <c r="L431" s="192"/>
    </row>
    <row r="432" spans="1:12" s="195" customFormat="1" ht="12.75">
      <c r="A432" s="3" t="s">
        <v>73</v>
      </c>
      <c r="B432" s="211"/>
      <c r="C432" s="211"/>
      <c r="D432" s="211"/>
      <c r="E432" s="197"/>
      <c r="F432" s="192"/>
      <c r="G432" s="276" t="s">
        <v>190</v>
      </c>
      <c r="H432" s="276" t="s">
        <v>190</v>
      </c>
      <c r="I432" s="276" t="s">
        <v>190</v>
      </c>
      <c r="J432" s="276" t="s">
        <v>189</v>
      </c>
      <c r="K432" s="276" t="s">
        <v>189</v>
      </c>
      <c r="L432" s="276"/>
    </row>
    <row r="433" spans="1:12" s="195" customFormat="1" ht="12.75" customHeight="1">
      <c r="A433" s="193" t="s">
        <v>75</v>
      </c>
      <c r="B433" s="211"/>
      <c r="C433" s="211"/>
      <c r="D433" s="211"/>
      <c r="E433" s="197"/>
      <c r="F433" s="192"/>
      <c r="G433" s="277">
        <v>2005</v>
      </c>
      <c r="H433" s="277">
        <f>SUM(G433+1)</f>
        <v>2006</v>
      </c>
      <c r="I433" s="277">
        <f>SUM(H433+1)</f>
        <v>2007</v>
      </c>
      <c r="J433" s="277">
        <f>SUM(I433+1)</f>
        <v>2008</v>
      </c>
      <c r="K433" s="277">
        <f>SUM(J433+1)</f>
        <v>2009</v>
      </c>
      <c r="L433" s="277" t="s">
        <v>207</v>
      </c>
    </row>
    <row r="434" spans="1:12" s="195" customFormat="1" ht="12.75" customHeight="1">
      <c r="A434" s="192"/>
      <c r="B434" s="211"/>
      <c r="C434" s="211"/>
      <c r="D434" s="211"/>
      <c r="E434" s="197"/>
      <c r="F434" s="192"/>
      <c r="G434" s="278">
        <v>0.0065</v>
      </c>
      <c r="H434" s="278">
        <v>0.011</v>
      </c>
      <c r="I434" s="278">
        <f>'Rechnung 2007'!D56</f>
        <v>0.009968928671369864</v>
      </c>
      <c r="J434" s="278">
        <f>'Voranschlag 2008'!D56</f>
        <v>0.013361571759919626</v>
      </c>
      <c r="K434" s="278">
        <f>'Voranschlag 2009'!D56</f>
        <v>0.011903625194945734</v>
      </c>
      <c r="L434" s="278">
        <f>SUM(G434:K434)/5</f>
        <v>0.010546825125247045</v>
      </c>
    </row>
    <row r="435" spans="1:12" s="195" customFormat="1" ht="12.75" customHeight="1">
      <c r="A435" s="193"/>
      <c r="B435" s="211"/>
      <c r="C435" s="211"/>
      <c r="D435" s="211"/>
      <c r="E435" s="197"/>
      <c r="F435" s="192"/>
      <c r="G435" s="192"/>
      <c r="H435" s="192"/>
      <c r="I435" s="192"/>
      <c r="J435" s="192"/>
      <c r="K435" s="192"/>
      <c r="L435" s="192"/>
    </row>
    <row r="436" spans="1:12" s="195" customFormat="1" ht="12.75" customHeight="1">
      <c r="A436" s="4"/>
      <c r="B436" s="212"/>
      <c r="C436" s="212"/>
      <c r="D436" s="212"/>
      <c r="E436" s="226"/>
      <c r="F436" s="4"/>
      <c r="G436" s="4"/>
      <c r="H436" s="4"/>
      <c r="I436" s="193"/>
      <c r="J436" s="4"/>
      <c r="K436" s="4"/>
      <c r="L436" s="4"/>
    </row>
    <row r="437" spans="1:12" s="195" customFormat="1" ht="12.75" customHeight="1">
      <c r="A437" s="4"/>
      <c r="B437" s="212"/>
      <c r="C437" s="212"/>
      <c r="D437" s="212"/>
      <c r="E437" s="226"/>
      <c r="F437" s="4"/>
      <c r="G437" s="4"/>
      <c r="H437" s="4"/>
      <c r="I437" s="193"/>
      <c r="J437" s="4"/>
      <c r="K437" s="4"/>
      <c r="L437" s="4"/>
    </row>
    <row r="438" spans="1:12" s="195" customFormat="1" ht="12.75" customHeight="1">
      <c r="A438" s="4"/>
      <c r="B438" s="212"/>
      <c r="C438" s="212"/>
      <c r="D438" s="212"/>
      <c r="E438" s="226"/>
      <c r="F438" s="4"/>
      <c r="G438" s="4"/>
      <c r="H438" s="4"/>
      <c r="I438" s="193"/>
      <c r="J438" s="4"/>
      <c r="K438" s="4"/>
      <c r="L438" s="4"/>
    </row>
    <row r="439" spans="1:12" s="195" customFormat="1" ht="12.75" customHeight="1">
      <c r="A439" s="193"/>
      <c r="B439" s="211"/>
      <c r="C439" s="211"/>
      <c r="D439" s="211"/>
      <c r="E439" s="197"/>
      <c r="F439" s="192"/>
      <c r="G439" s="192"/>
      <c r="H439" s="192"/>
      <c r="I439" s="192"/>
      <c r="J439" s="192"/>
      <c r="K439" s="192"/>
      <c r="L439" s="192"/>
    </row>
    <row r="440" spans="1:12" s="195" customFormat="1" ht="12.75" customHeight="1">
      <c r="A440" s="4"/>
      <c r="B440" s="211"/>
      <c r="C440" s="211"/>
      <c r="D440" s="211"/>
      <c r="E440" s="197"/>
      <c r="F440" s="199"/>
      <c r="G440" s="5"/>
      <c r="H440" s="192"/>
      <c r="I440" s="192"/>
      <c r="J440" s="192"/>
      <c r="K440" s="192"/>
      <c r="L440" s="5"/>
    </row>
    <row r="441" spans="1:12" s="195" customFormat="1" ht="12.75" customHeight="1">
      <c r="A441" s="4"/>
      <c r="B441" s="211"/>
      <c r="C441" s="211"/>
      <c r="D441" s="211"/>
      <c r="E441" s="197"/>
      <c r="F441" s="192"/>
      <c r="G441" s="192"/>
      <c r="H441" s="192"/>
      <c r="I441" s="192"/>
      <c r="J441" s="192"/>
      <c r="K441" s="192"/>
      <c r="L441" s="192"/>
    </row>
    <row r="442" spans="1:12" s="195" customFormat="1" ht="12.75" customHeight="1">
      <c r="A442" s="4" t="s">
        <v>208</v>
      </c>
      <c r="B442" s="211"/>
      <c r="C442" s="214" t="s">
        <v>216</v>
      </c>
      <c r="D442" s="214" t="s">
        <v>224</v>
      </c>
      <c r="E442" s="197"/>
      <c r="F442" s="192"/>
      <c r="G442" s="192"/>
      <c r="H442" s="192"/>
      <c r="I442" s="192"/>
      <c r="J442" s="192"/>
      <c r="K442" s="192"/>
      <c r="L442" s="192"/>
    </row>
    <row r="443" spans="1:12" s="195" customFormat="1" ht="12.75" customHeight="1">
      <c r="A443" s="4"/>
      <c r="B443" s="211"/>
      <c r="C443" s="214" t="s">
        <v>225</v>
      </c>
      <c r="D443" s="214" t="s">
        <v>226</v>
      </c>
      <c r="E443" s="197"/>
      <c r="F443" s="192"/>
      <c r="G443" s="192"/>
      <c r="H443" s="192"/>
      <c r="I443" s="192"/>
      <c r="J443" s="192"/>
      <c r="K443" s="192"/>
      <c r="L443" s="192"/>
    </row>
    <row r="444" spans="1:12" s="336" customFormat="1" ht="12.75" customHeight="1">
      <c r="A444" s="4"/>
      <c r="B444" s="211"/>
      <c r="C444" s="214" t="s">
        <v>227</v>
      </c>
      <c r="D444" s="214" t="s">
        <v>228</v>
      </c>
      <c r="E444" s="197"/>
      <c r="F444" s="192"/>
      <c r="G444" s="192"/>
      <c r="H444" s="192"/>
      <c r="I444" s="192"/>
      <c r="J444" s="192"/>
      <c r="K444" s="192"/>
      <c r="L444" s="192"/>
    </row>
    <row r="445" spans="1:12" s="195" customFormat="1" ht="12.75" customHeight="1">
      <c r="A445" s="4"/>
      <c r="B445" s="211"/>
      <c r="C445" s="214" t="s">
        <v>229</v>
      </c>
      <c r="D445" s="214" t="s">
        <v>230</v>
      </c>
      <c r="E445" s="197"/>
      <c r="F445" s="192"/>
      <c r="G445" s="192"/>
      <c r="H445" s="192"/>
      <c r="I445" s="192"/>
      <c r="J445" s="192"/>
      <c r="K445" s="192"/>
      <c r="L445" s="192"/>
    </row>
    <row r="446" spans="1:12" s="195" customFormat="1" ht="12.75" customHeight="1">
      <c r="A446" s="4"/>
      <c r="B446" s="211"/>
      <c r="C446" s="214" t="s">
        <v>231</v>
      </c>
      <c r="D446" s="214" t="s">
        <v>232</v>
      </c>
      <c r="E446" s="197"/>
      <c r="F446" s="192"/>
      <c r="G446" s="192"/>
      <c r="H446" s="192"/>
      <c r="I446" s="192"/>
      <c r="J446" s="192"/>
      <c r="K446" s="192"/>
      <c r="L446" s="192"/>
    </row>
    <row r="447" spans="1:12" s="195" customFormat="1" ht="12.75" customHeight="1">
      <c r="A447" s="4"/>
      <c r="B447" s="211"/>
      <c r="C447" s="211"/>
      <c r="D447" s="211"/>
      <c r="E447" s="197"/>
      <c r="F447" s="192"/>
      <c r="G447" s="192"/>
      <c r="H447" s="192"/>
      <c r="I447" s="192"/>
      <c r="J447" s="192"/>
      <c r="K447" s="192"/>
      <c r="L447" s="192"/>
    </row>
    <row r="448" spans="1:12" s="195" customFormat="1" ht="12.75" customHeight="1">
      <c r="A448" s="4"/>
      <c r="B448" s="211"/>
      <c r="C448" s="211"/>
      <c r="D448" s="211"/>
      <c r="E448" s="197"/>
      <c r="F448" s="192"/>
      <c r="G448" s="192"/>
      <c r="H448" s="192"/>
      <c r="I448" s="192"/>
      <c r="J448" s="192"/>
      <c r="K448" s="192"/>
      <c r="L448" s="192"/>
    </row>
    <row r="449" spans="1:12" s="195" customFormat="1" ht="12.75" customHeight="1">
      <c r="A449" s="193"/>
      <c r="B449" s="211"/>
      <c r="C449" s="211"/>
      <c r="D449" s="211"/>
      <c r="E449" s="197"/>
      <c r="F449" s="192"/>
      <c r="G449" s="192"/>
      <c r="H449" s="192"/>
      <c r="I449" s="192"/>
      <c r="J449" s="192"/>
      <c r="K449" s="192"/>
      <c r="L449" s="192"/>
    </row>
    <row r="450" spans="1:12" s="195" customFormat="1" ht="12.75" customHeight="1">
      <c r="A450" s="3" t="s">
        <v>76</v>
      </c>
      <c r="B450" s="211"/>
      <c r="C450" s="211"/>
      <c r="D450" s="211"/>
      <c r="E450" s="197"/>
      <c r="F450" s="192"/>
      <c r="G450" s="276" t="s">
        <v>190</v>
      </c>
      <c r="H450" s="276" t="s">
        <v>190</v>
      </c>
      <c r="I450" s="276" t="s">
        <v>190</v>
      </c>
      <c r="J450" s="276" t="s">
        <v>189</v>
      </c>
      <c r="K450" s="276" t="s">
        <v>189</v>
      </c>
      <c r="L450" s="276"/>
    </row>
    <row r="451" spans="1:12" s="195" customFormat="1" ht="12.75" customHeight="1">
      <c r="A451" s="193" t="s">
        <v>77</v>
      </c>
      <c r="B451" s="211"/>
      <c r="C451" s="211"/>
      <c r="D451" s="211"/>
      <c r="E451" s="197"/>
      <c r="F451" s="192"/>
      <c r="G451" s="277">
        <v>2005</v>
      </c>
      <c r="H451" s="277">
        <f>SUM(G451+1)</f>
        <v>2006</v>
      </c>
      <c r="I451" s="277">
        <f>SUM(H451+1)</f>
        <v>2007</v>
      </c>
      <c r="J451" s="277">
        <f>SUM(I451+1)</f>
        <v>2008</v>
      </c>
      <c r="K451" s="277">
        <f>SUM(J451+1)</f>
        <v>2009</v>
      </c>
      <c r="L451" s="277" t="s">
        <v>207</v>
      </c>
    </row>
    <row r="452" spans="1:12" s="195" customFormat="1" ht="12.75" customHeight="1">
      <c r="A452" s="192"/>
      <c r="B452" s="211"/>
      <c r="C452" s="211"/>
      <c r="D452" s="211"/>
      <c r="E452" s="197"/>
      <c r="F452" s="192"/>
      <c r="G452" s="278">
        <v>0.0899</v>
      </c>
      <c r="H452" s="278">
        <v>0.0959</v>
      </c>
      <c r="I452" s="278">
        <f>'Rechnung 2007'!D57</f>
        <v>0.0920130580169967</v>
      </c>
      <c r="J452" s="278">
        <f>'Voranschlag 2008'!D57</f>
        <v>0.10918720464383612</v>
      </c>
      <c r="K452" s="278">
        <f>'Voranschlag 2009'!D57</f>
        <v>0.12883923740411854</v>
      </c>
      <c r="L452" s="278">
        <f>SUM(G452:K452)/5</f>
        <v>0.10316790001299028</v>
      </c>
    </row>
    <row r="453" spans="1:12" s="195" customFormat="1" ht="12.75" customHeight="1">
      <c r="A453" s="193"/>
      <c r="B453" s="211"/>
      <c r="C453" s="211"/>
      <c r="D453" s="211"/>
      <c r="E453" s="197"/>
      <c r="F453" s="192"/>
      <c r="G453" s="192"/>
      <c r="H453" s="192"/>
      <c r="I453" s="192"/>
      <c r="J453" s="192"/>
      <c r="K453" s="192"/>
      <c r="L453" s="192"/>
    </row>
    <row r="454" spans="1:12" s="195" customFormat="1" ht="12.75" customHeight="1">
      <c r="A454" s="4"/>
      <c r="B454" s="212"/>
      <c r="C454" s="212"/>
      <c r="D454" s="212"/>
      <c r="E454" s="226"/>
      <c r="F454" s="4"/>
      <c r="G454" s="4"/>
      <c r="H454" s="4"/>
      <c r="I454" s="193"/>
      <c r="J454" s="4"/>
      <c r="K454" s="4"/>
      <c r="L454" s="4"/>
    </row>
    <row r="455" spans="1:12" s="195" customFormat="1" ht="12.75" customHeight="1">
      <c r="A455" s="4"/>
      <c r="B455" s="212"/>
      <c r="C455" s="212"/>
      <c r="D455" s="212"/>
      <c r="E455" s="226"/>
      <c r="F455" s="4"/>
      <c r="G455" s="4"/>
      <c r="H455" s="4"/>
      <c r="I455" s="193"/>
      <c r="J455" s="4"/>
      <c r="K455" s="4"/>
      <c r="L455" s="4"/>
    </row>
    <row r="456" spans="1:12" s="336" customFormat="1" ht="12.75" customHeight="1">
      <c r="A456" s="4"/>
      <c r="B456" s="212"/>
      <c r="C456" s="212"/>
      <c r="D456" s="212"/>
      <c r="E456" s="226"/>
      <c r="F456" s="4"/>
      <c r="G456" s="4"/>
      <c r="H456" s="4"/>
      <c r="I456" s="193"/>
      <c r="J456" s="4"/>
      <c r="K456" s="4"/>
      <c r="L456" s="4"/>
    </row>
    <row r="457" spans="1:12" s="195" customFormat="1" ht="12.75" customHeight="1">
      <c r="A457" s="193"/>
      <c r="B457" s="211"/>
      <c r="C457" s="211"/>
      <c r="D457" s="211"/>
      <c r="E457" s="197"/>
      <c r="F457" s="192"/>
      <c r="G457" s="192"/>
      <c r="H457" s="192"/>
      <c r="I457" s="192"/>
      <c r="J457" s="192"/>
      <c r="K457" s="192"/>
      <c r="L457" s="192"/>
    </row>
    <row r="458" spans="1:12" s="195" customFormat="1" ht="12.75" customHeight="1">
      <c r="A458" s="4"/>
      <c r="B458" s="211"/>
      <c r="C458" s="211"/>
      <c r="D458" s="211"/>
      <c r="E458" s="197"/>
      <c r="F458" s="199"/>
      <c r="G458" s="5"/>
      <c r="H458" s="192"/>
      <c r="I458" s="192"/>
      <c r="J458" s="192"/>
      <c r="K458" s="192"/>
      <c r="L458" s="5"/>
    </row>
    <row r="459" spans="1:12" s="195" customFormat="1" ht="12.75" customHeight="1">
      <c r="A459" s="4"/>
      <c r="B459" s="211"/>
      <c r="C459" s="211"/>
      <c r="D459" s="211"/>
      <c r="E459" s="197"/>
      <c r="F459" s="192"/>
      <c r="G459" s="192"/>
      <c r="H459" s="192"/>
      <c r="I459" s="192"/>
      <c r="J459" s="192"/>
      <c r="K459" s="192"/>
      <c r="L459" s="192"/>
    </row>
    <row r="460" spans="1:12" s="195" customFormat="1" ht="12.75" customHeight="1">
      <c r="A460" s="4" t="s">
        <v>208</v>
      </c>
      <c r="B460" s="211"/>
      <c r="C460" s="214" t="s">
        <v>216</v>
      </c>
      <c r="D460" s="214" t="s">
        <v>224</v>
      </c>
      <c r="E460" s="197"/>
      <c r="F460" s="192"/>
      <c r="G460" s="192"/>
      <c r="H460" s="192"/>
      <c r="I460" s="192"/>
      <c r="J460" s="192"/>
      <c r="K460" s="192"/>
      <c r="L460" s="192"/>
    </row>
    <row r="461" spans="1:12" s="195" customFormat="1" ht="12.75" customHeight="1">
      <c r="A461" s="4"/>
      <c r="B461" s="211"/>
      <c r="C461" s="214" t="s">
        <v>233</v>
      </c>
      <c r="D461" s="214" t="s">
        <v>226</v>
      </c>
      <c r="E461" s="197"/>
      <c r="F461" s="192"/>
      <c r="G461" s="192"/>
      <c r="H461" s="192"/>
      <c r="I461" s="192"/>
      <c r="J461" s="192"/>
      <c r="K461" s="192"/>
      <c r="L461" s="192"/>
    </row>
    <row r="462" spans="1:12" s="195" customFormat="1" ht="12.75" customHeight="1">
      <c r="A462" s="4"/>
      <c r="B462" s="211"/>
      <c r="C462" s="214" t="s">
        <v>234</v>
      </c>
      <c r="D462" s="214" t="s">
        <v>228</v>
      </c>
      <c r="E462" s="197"/>
      <c r="F462" s="192"/>
      <c r="G462" s="192"/>
      <c r="H462" s="192"/>
      <c r="I462" s="192"/>
      <c r="J462" s="192"/>
      <c r="K462" s="192"/>
      <c r="L462" s="192"/>
    </row>
    <row r="463" spans="1:12" s="195" customFormat="1" ht="12.75" customHeight="1">
      <c r="A463" s="4"/>
      <c r="B463" s="211"/>
      <c r="C463" s="214" t="s">
        <v>235</v>
      </c>
      <c r="D463" s="214" t="s">
        <v>230</v>
      </c>
      <c r="E463" s="197"/>
      <c r="F463" s="192"/>
      <c r="G463" s="192"/>
      <c r="H463" s="192"/>
      <c r="I463" s="192"/>
      <c r="J463" s="192"/>
      <c r="K463" s="192"/>
      <c r="L463" s="192"/>
    </row>
    <row r="464" spans="1:12" s="195" customFormat="1" ht="12.75" customHeight="1">
      <c r="A464" s="217"/>
      <c r="B464" s="296"/>
      <c r="C464" s="315" t="s">
        <v>236</v>
      </c>
      <c r="D464" s="315" t="s">
        <v>232</v>
      </c>
      <c r="E464" s="225"/>
      <c r="F464" s="201"/>
      <c r="G464" s="201"/>
      <c r="H464" s="201"/>
      <c r="I464" s="201"/>
      <c r="J464" s="201"/>
      <c r="K464" s="201"/>
      <c r="L464" s="201"/>
    </row>
    <row r="465" spans="1:12" s="195" customFormat="1" ht="12.75" customHeight="1">
      <c r="A465" s="217"/>
      <c r="B465" s="296"/>
      <c r="C465" s="315"/>
      <c r="D465" s="315"/>
      <c r="E465" s="225"/>
      <c r="F465" s="201"/>
      <c r="G465" s="201"/>
      <c r="H465" s="201"/>
      <c r="I465" s="201"/>
      <c r="J465" s="201"/>
      <c r="K465" s="201"/>
      <c r="L465" s="201"/>
    </row>
    <row r="466" spans="1:12" s="195" customFormat="1" ht="12.75" customHeight="1">
      <c r="A466" s="217"/>
      <c r="B466" s="296"/>
      <c r="C466" s="315"/>
      <c r="D466" s="315"/>
      <c r="E466" s="225"/>
      <c r="F466" s="201"/>
      <c r="G466" s="201"/>
      <c r="H466" s="201"/>
      <c r="I466" s="201"/>
      <c r="J466" s="201"/>
      <c r="K466" s="201"/>
      <c r="L466" s="201"/>
    </row>
    <row r="467" spans="1:12" s="195" customFormat="1" ht="12.75" customHeight="1">
      <c r="A467" s="217"/>
      <c r="B467" s="296"/>
      <c r="C467" s="315"/>
      <c r="D467" s="315"/>
      <c r="E467" s="225"/>
      <c r="F467" s="201"/>
      <c r="G467" s="201"/>
      <c r="H467" s="201"/>
      <c r="I467" s="201"/>
      <c r="J467" s="201"/>
      <c r="K467" s="201"/>
      <c r="L467" s="201"/>
    </row>
    <row r="468" spans="1:12" s="195" customFormat="1" ht="12.75" customHeight="1">
      <c r="A468" s="217"/>
      <c r="B468" s="296"/>
      <c r="C468" s="315"/>
      <c r="D468" s="315"/>
      <c r="E468" s="225"/>
      <c r="F468" s="201"/>
      <c r="G468" s="201"/>
      <c r="H468" s="201"/>
      <c r="I468" s="201"/>
      <c r="J468" s="201"/>
      <c r="K468" s="201"/>
      <c r="L468" s="201"/>
    </row>
    <row r="469" spans="1:12" s="195" customFormat="1" ht="12.75" customHeight="1">
      <c r="A469" s="217"/>
      <c r="B469" s="296"/>
      <c r="C469" s="315"/>
      <c r="D469" s="315"/>
      <c r="E469" s="225"/>
      <c r="F469" s="201"/>
      <c r="G469" s="201"/>
      <c r="H469" s="201"/>
      <c r="I469" s="201"/>
      <c r="J469" s="201"/>
      <c r="K469" s="201"/>
      <c r="L469" s="201"/>
    </row>
    <row r="470" spans="1:12" s="195" customFormat="1" ht="12.75" customHeight="1">
      <c r="A470" s="217"/>
      <c r="B470" s="296"/>
      <c r="C470" s="315"/>
      <c r="D470" s="315"/>
      <c r="E470" s="225"/>
      <c r="F470" s="201"/>
      <c r="G470" s="201"/>
      <c r="H470" s="201"/>
      <c r="I470" s="201"/>
      <c r="J470" s="201"/>
      <c r="K470" s="201"/>
      <c r="L470" s="201"/>
    </row>
    <row r="471" spans="1:12" s="195" customFormat="1" ht="12.75">
      <c r="A471" s="217"/>
      <c r="B471" s="296"/>
      <c r="C471" s="315"/>
      <c r="D471" s="315"/>
      <c r="E471" s="225"/>
      <c r="F471" s="201"/>
      <c r="G471" s="201"/>
      <c r="H471" s="201"/>
      <c r="I471" s="201"/>
      <c r="J471" s="201"/>
      <c r="K471" s="201"/>
      <c r="L471" s="201"/>
    </row>
    <row r="472" spans="1:12" s="195" customFormat="1" ht="12.75">
      <c r="A472" s="310" t="s">
        <v>78</v>
      </c>
      <c r="B472" s="465"/>
      <c r="C472" s="316"/>
      <c r="D472" s="316"/>
      <c r="E472" s="221"/>
      <c r="F472" s="1"/>
      <c r="G472" s="1"/>
      <c r="H472" s="1"/>
      <c r="I472" s="1"/>
      <c r="J472" s="1"/>
      <c r="K472" s="1"/>
      <c r="L472" s="1"/>
    </row>
    <row r="473" spans="1:12" s="195" customFormat="1" ht="12.75">
      <c r="A473" s="205"/>
      <c r="B473" s="317"/>
      <c r="C473" s="317"/>
      <c r="D473" s="317"/>
      <c r="E473" s="227"/>
      <c r="F473" s="206"/>
      <c r="G473" s="206"/>
      <c r="H473" s="206"/>
      <c r="I473" s="206"/>
      <c r="J473" s="206"/>
      <c r="K473" s="206"/>
      <c r="L473" s="206"/>
    </row>
    <row r="474" spans="1:12" s="195" customFormat="1" ht="12.75">
      <c r="A474" s="205"/>
      <c r="B474" s="317"/>
      <c r="C474" s="317"/>
      <c r="D474" s="317"/>
      <c r="E474" s="227"/>
      <c r="F474" s="206"/>
      <c r="G474" s="206"/>
      <c r="H474" s="206"/>
      <c r="I474" s="206"/>
      <c r="J474" s="206"/>
      <c r="K474" s="206"/>
      <c r="L474" s="206"/>
    </row>
    <row r="475" spans="1:12" s="195" customFormat="1" ht="12.75">
      <c r="A475" s="262"/>
      <c r="B475" s="263"/>
      <c r="C475" s="263"/>
      <c r="D475" s="263"/>
      <c r="E475" s="264"/>
      <c r="F475" s="265"/>
      <c r="G475" s="261">
        <v>2008</v>
      </c>
      <c r="H475" s="261">
        <f>G475+1</f>
        <v>2009</v>
      </c>
      <c r="I475" s="261">
        <f>H475+1</f>
        <v>2010</v>
      </c>
      <c r="J475" s="261">
        <f>I475+1</f>
        <v>2011</v>
      </c>
      <c r="K475" s="261">
        <f>J475+1</f>
        <v>2012</v>
      </c>
      <c r="L475" s="261">
        <f>K475+1</f>
        <v>2013</v>
      </c>
    </row>
    <row r="476" spans="1:12" s="195" customFormat="1" ht="12.75">
      <c r="A476" s="266" t="s">
        <v>257</v>
      </c>
      <c r="B476" s="267"/>
      <c r="C476" s="267"/>
      <c r="D476" s="267"/>
      <c r="E476" s="268"/>
      <c r="F476" s="268"/>
      <c r="G476" s="269"/>
      <c r="H476" s="269"/>
      <c r="I476" s="269"/>
      <c r="J476" s="269"/>
      <c r="K476" s="269"/>
      <c r="L476" s="269"/>
    </row>
    <row r="477" spans="1:12" s="195" customFormat="1" ht="12.75">
      <c r="A477" s="270" t="s">
        <v>79</v>
      </c>
      <c r="B477" s="267"/>
      <c r="C477" s="267"/>
      <c r="D477" s="267"/>
      <c r="E477" s="268"/>
      <c r="F477" s="271"/>
      <c r="G477" s="272">
        <v>3639000</v>
      </c>
      <c r="H477" s="272">
        <v>3490000</v>
      </c>
      <c r="I477" s="272">
        <v>3587000</v>
      </c>
      <c r="J477" s="272">
        <v>3643000</v>
      </c>
      <c r="K477" s="272">
        <v>3699000</v>
      </c>
      <c r="L477" s="272">
        <v>3794000</v>
      </c>
    </row>
    <row r="478" spans="1:12" ht="12.75">
      <c r="A478" s="270" t="s">
        <v>61</v>
      </c>
      <c r="B478" s="267"/>
      <c r="C478" s="267"/>
      <c r="D478" s="267"/>
      <c r="E478" s="268"/>
      <c r="F478" s="271"/>
      <c r="G478" s="272">
        <v>3624000</v>
      </c>
      <c r="H478" s="272">
        <v>3445000</v>
      </c>
      <c r="I478" s="272">
        <v>3483000</v>
      </c>
      <c r="J478" s="272">
        <v>3529000</v>
      </c>
      <c r="K478" s="272">
        <v>3576000</v>
      </c>
      <c r="L478" s="272">
        <v>3649000</v>
      </c>
    </row>
    <row r="479" spans="1:12" s="6" customFormat="1" ht="12.75">
      <c r="A479" s="270" t="s">
        <v>80</v>
      </c>
      <c r="B479" s="267"/>
      <c r="C479" s="267"/>
      <c r="D479" s="267"/>
      <c r="E479" s="268"/>
      <c r="F479" s="271"/>
      <c r="G479" s="272">
        <f aca="true" t="shared" si="0" ref="G479:L479">SUM(G477-G478)</f>
        <v>15000</v>
      </c>
      <c r="H479" s="272">
        <f t="shared" si="0"/>
        <v>45000</v>
      </c>
      <c r="I479" s="272">
        <f t="shared" si="0"/>
        <v>104000</v>
      </c>
      <c r="J479" s="272">
        <f t="shared" si="0"/>
        <v>114000</v>
      </c>
      <c r="K479" s="272">
        <f t="shared" si="0"/>
        <v>123000</v>
      </c>
      <c r="L479" s="272">
        <f t="shared" si="0"/>
        <v>145000</v>
      </c>
    </row>
    <row r="480" spans="1:12" s="296" customFormat="1" ht="12.75">
      <c r="A480" s="270"/>
      <c r="B480" s="267"/>
      <c r="C480" s="267"/>
      <c r="D480" s="267"/>
      <c r="E480" s="268"/>
      <c r="F480" s="271"/>
      <c r="G480" s="272"/>
      <c r="H480" s="272"/>
      <c r="I480" s="272"/>
      <c r="J480" s="272"/>
      <c r="K480" s="272"/>
      <c r="L480" s="272"/>
    </row>
    <row r="481" spans="1:12" s="296" customFormat="1" ht="12.75">
      <c r="A481" s="266" t="s">
        <v>32</v>
      </c>
      <c r="B481" s="267"/>
      <c r="C481" s="267"/>
      <c r="D481" s="267"/>
      <c r="E481" s="268"/>
      <c r="F481" s="271"/>
      <c r="G481" s="272">
        <v>524000</v>
      </c>
      <c r="H481" s="272">
        <v>963000</v>
      </c>
      <c r="I481" s="272">
        <v>1091000</v>
      </c>
      <c r="J481" s="272">
        <v>600000</v>
      </c>
      <c r="K481" s="272">
        <v>422000</v>
      </c>
      <c r="L481" s="272">
        <v>368000</v>
      </c>
    </row>
    <row r="482" spans="1:12" s="296" customFormat="1" ht="12.75">
      <c r="A482" s="266"/>
      <c r="B482" s="267"/>
      <c r="C482" s="267"/>
      <c r="D482" s="267"/>
      <c r="E482" s="268"/>
      <c r="F482" s="271"/>
      <c r="G482" s="272"/>
      <c r="H482" s="272"/>
      <c r="I482" s="272"/>
      <c r="J482" s="272"/>
      <c r="K482" s="272"/>
      <c r="L482" s="272"/>
    </row>
    <row r="483" spans="1:12" s="296" customFormat="1" ht="12.75">
      <c r="A483" s="266" t="s">
        <v>81</v>
      </c>
      <c r="B483" s="267"/>
      <c r="C483" s="267"/>
      <c r="D483" s="267"/>
      <c r="E483" s="268"/>
      <c r="F483" s="268"/>
      <c r="G483" s="272"/>
      <c r="H483" s="272"/>
      <c r="I483" s="272"/>
      <c r="J483" s="272"/>
      <c r="K483" s="272"/>
      <c r="L483" s="272"/>
    </row>
    <row r="484" spans="1:12" s="296" customFormat="1" ht="12.75">
      <c r="A484" s="270" t="s">
        <v>82</v>
      </c>
      <c r="B484" s="267"/>
      <c r="C484" s="267"/>
      <c r="D484" s="267"/>
      <c r="E484" s="268"/>
      <c r="F484" s="268"/>
      <c r="G484" s="272">
        <v>-83000</v>
      </c>
      <c r="H484" s="272">
        <v>98000</v>
      </c>
      <c r="I484" s="272">
        <v>157000</v>
      </c>
      <c r="J484" s="272">
        <v>264000</v>
      </c>
      <c r="K484" s="272">
        <v>289000</v>
      </c>
      <c r="L484" s="272">
        <v>306000</v>
      </c>
    </row>
    <row r="485" spans="1:12" s="296" customFormat="1" ht="12.75">
      <c r="A485" s="270" t="s">
        <v>80</v>
      </c>
      <c r="B485" s="267"/>
      <c r="C485" s="267"/>
      <c r="D485" s="267"/>
      <c r="E485" s="268"/>
      <c r="F485" s="271"/>
      <c r="G485" s="272">
        <f aca="true" t="shared" si="1" ref="G485:L485">SUM(G479)</f>
        <v>15000</v>
      </c>
      <c r="H485" s="272">
        <f t="shared" si="1"/>
        <v>45000</v>
      </c>
      <c r="I485" s="272">
        <f t="shared" si="1"/>
        <v>104000</v>
      </c>
      <c r="J485" s="272">
        <f t="shared" si="1"/>
        <v>114000</v>
      </c>
      <c r="K485" s="272">
        <f t="shared" si="1"/>
        <v>123000</v>
      </c>
      <c r="L485" s="272">
        <f t="shared" si="1"/>
        <v>145000</v>
      </c>
    </row>
    <row r="486" spans="1:12" s="201" customFormat="1" ht="12.75">
      <c r="A486" s="270" t="s">
        <v>262</v>
      </c>
      <c r="B486" s="267"/>
      <c r="C486" s="267"/>
      <c r="D486" s="267"/>
      <c r="E486" s="268"/>
      <c r="F486" s="271"/>
      <c r="G486" s="272">
        <f aca="true" t="shared" si="2" ref="G486:L486">SUM(G485-G484)</f>
        <v>98000</v>
      </c>
      <c r="H486" s="272">
        <f t="shared" si="2"/>
        <v>-53000</v>
      </c>
      <c r="I486" s="272">
        <f t="shared" si="2"/>
        <v>-53000</v>
      </c>
      <c r="J486" s="272">
        <f t="shared" si="2"/>
        <v>-150000</v>
      </c>
      <c r="K486" s="272">
        <f t="shared" si="2"/>
        <v>-166000</v>
      </c>
      <c r="L486" s="272">
        <f t="shared" si="2"/>
        <v>-161000</v>
      </c>
    </row>
    <row r="487" spans="1:12" s="201" customFormat="1" ht="12.75">
      <c r="A487" s="270"/>
      <c r="B487" s="267"/>
      <c r="C487" s="267"/>
      <c r="D487" s="267"/>
      <c r="E487" s="268"/>
      <c r="F487" s="271"/>
      <c r="G487" s="272"/>
      <c r="H487" s="272"/>
      <c r="I487" s="272"/>
      <c r="J487" s="272"/>
      <c r="K487" s="272"/>
      <c r="L487" s="272"/>
    </row>
    <row r="488" spans="1:12" s="201" customFormat="1" ht="12.75">
      <c r="A488" s="266" t="s">
        <v>308</v>
      </c>
      <c r="B488" s="267"/>
      <c r="C488" s="267"/>
      <c r="D488" s="267"/>
      <c r="E488" s="268"/>
      <c r="F488" s="271"/>
      <c r="G488" s="272">
        <v>444000</v>
      </c>
      <c r="H488" s="272">
        <f>G488+H486</f>
        <v>391000</v>
      </c>
      <c r="I488" s="272">
        <f>H488+I486</f>
        <v>338000</v>
      </c>
      <c r="J488" s="272">
        <f>I488+J486</f>
        <v>188000</v>
      </c>
      <c r="K488" s="272">
        <f>J488+K486</f>
        <v>22000</v>
      </c>
      <c r="L488" s="272">
        <f>K488+L486</f>
        <v>-139000</v>
      </c>
    </row>
    <row r="489" spans="1:12" s="201" customFormat="1" ht="12.75">
      <c r="A489" s="266"/>
      <c r="B489" s="267"/>
      <c r="C489" s="267"/>
      <c r="D489" s="267"/>
      <c r="E489" s="268"/>
      <c r="F489" s="271"/>
      <c r="G489" s="272"/>
      <c r="H489" s="272"/>
      <c r="I489" s="272"/>
      <c r="J489" s="272"/>
      <c r="K489" s="272"/>
      <c r="L489" s="272"/>
    </row>
    <row r="490" spans="1:12" s="201" customFormat="1" ht="12.75">
      <c r="A490" s="266" t="s">
        <v>36</v>
      </c>
      <c r="B490" s="267"/>
      <c r="C490" s="267"/>
      <c r="D490" s="267"/>
      <c r="E490" s="268"/>
      <c r="F490" s="268"/>
      <c r="G490" s="273"/>
      <c r="H490" s="273"/>
      <c r="I490" s="273"/>
      <c r="J490" s="273"/>
      <c r="K490" s="273"/>
      <c r="L490" s="273"/>
    </row>
    <row r="491" spans="1:12" s="201" customFormat="1" ht="12.75">
      <c r="A491" s="270" t="s">
        <v>39</v>
      </c>
      <c r="B491" s="267"/>
      <c r="C491" s="267"/>
      <c r="D491" s="267"/>
      <c r="E491" s="268"/>
      <c r="F491" s="274"/>
      <c r="G491" s="275">
        <v>0.123</v>
      </c>
      <c r="H491" s="275">
        <v>0.111</v>
      </c>
      <c r="I491" s="275">
        <v>0.147</v>
      </c>
      <c r="J491" s="275">
        <v>0.124</v>
      </c>
      <c r="K491" s="275">
        <v>0.118</v>
      </c>
      <c r="L491" s="275">
        <v>0.133</v>
      </c>
    </row>
    <row r="492" spans="1:12" s="201" customFormat="1" ht="12.75">
      <c r="A492" s="270" t="s">
        <v>37</v>
      </c>
      <c r="B492" s="267"/>
      <c r="C492" s="267"/>
      <c r="D492" s="267"/>
      <c r="E492" s="268"/>
      <c r="F492" s="274"/>
      <c r="G492" s="275">
        <v>0.763</v>
      </c>
      <c r="H492" s="275">
        <v>0.355</v>
      </c>
      <c r="I492" s="275">
        <v>0.438</v>
      </c>
      <c r="J492" s="275">
        <v>0.67</v>
      </c>
      <c r="K492" s="275">
        <v>0.92</v>
      </c>
      <c r="L492" s="275">
        <v>1.228</v>
      </c>
    </row>
    <row r="493" spans="1:12" s="201" customFormat="1" ht="12.75">
      <c r="A493" s="270" t="s">
        <v>73</v>
      </c>
      <c r="B493" s="267"/>
      <c r="C493" s="267"/>
      <c r="D493" s="267"/>
      <c r="E493" s="268"/>
      <c r="F493" s="274"/>
      <c r="G493" s="275">
        <v>0.005</v>
      </c>
      <c r="H493" s="275">
        <v>0.007</v>
      </c>
      <c r="I493" s="275">
        <v>0.009</v>
      </c>
      <c r="J493" s="275">
        <v>0.012</v>
      </c>
      <c r="K493" s="275">
        <v>0.015</v>
      </c>
      <c r="L493" s="275">
        <v>0.016</v>
      </c>
    </row>
    <row r="494" spans="1:12" s="201" customFormat="1" ht="12.75">
      <c r="A494" s="270" t="s">
        <v>76</v>
      </c>
      <c r="B494" s="267"/>
      <c r="C494" s="267"/>
      <c r="D494" s="267"/>
      <c r="E494" s="268"/>
      <c r="F494" s="274"/>
      <c r="G494" s="275">
        <v>0.101</v>
      </c>
      <c r="H494" s="275">
        <v>0.131</v>
      </c>
      <c r="I494" s="275">
        <v>0.153</v>
      </c>
      <c r="J494" s="275">
        <v>0.164</v>
      </c>
      <c r="K494" s="275">
        <v>0.165</v>
      </c>
      <c r="L494" s="275">
        <v>0.162</v>
      </c>
    </row>
    <row r="495" spans="1:12" ht="12.75">
      <c r="A495" s="270" t="s">
        <v>280</v>
      </c>
      <c r="B495" s="267"/>
      <c r="C495" s="267"/>
      <c r="D495" s="267"/>
      <c r="E495" s="268"/>
      <c r="F495" s="274"/>
      <c r="G495" s="275">
        <v>1.094</v>
      </c>
      <c r="H495" s="275">
        <v>1.134</v>
      </c>
      <c r="I495" s="275">
        <v>1.053</v>
      </c>
      <c r="J495" s="275">
        <v>1.122</v>
      </c>
      <c r="K495" s="275">
        <v>1.116</v>
      </c>
      <c r="L495" s="275">
        <v>1.078</v>
      </c>
    </row>
    <row r="496" spans="1:12" ht="12.75">
      <c r="A496" s="270" t="s">
        <v>281</v>
      </c>
      <c r="B496" s="267"/>
      <c r="C496" s="267"/>
      <c r="D496" s="267"/>
      <c r="E496" s="268"/>
      <c r="F496" s="274"/>
      <c r="G496" s="275">
        <v>0.207</v>
      </c>
      <c r="H496" s="275">
        <v>0.293</v>
      </c>
      <c r="I496" s="275">
        <v>0.314</v>
      </c>
      <c r="J496" s="275">
        <v>0.208</v>
      </c>
      <c r="K496" s="275">
        <v>0.163</v>
      </c>
      <c r="L496" s="275">
        <v>0.148</v>
      </c>
    </row>
    <row r="497" spans="1:12" ht="12.75">
      <c r="A497" s="454"/>
      <c r="B497" s="455"/>
      <c r="C497" s="455"/>
      <c r="D497" s="455"/>
      <c r="E497" s="456"/>
      <c r="F497" s="457"/>
      <c r="G497" s="457"/>
      <c r="H497" s="457"/>
      <c r="I497" s="457"/>
      <c r="J497" s="457"/>
      <c r="K497" s="457"/>
      <c r="L497" s="457"/>
    </row>
    <row r="501" spans="2:4" ht="12.75">
      <c r="B501" s="287"/>
      <c r="C501" s="287"/>
      <c r="D501" s="287"/>
    </row>
    <row r="502" spans="1:12" ht="12.75">
      <c r="A502" s="318" t="s">
        <v>239</v>
      </c>
      <c r="B502" s="313"/>
      <c r="C502" s="219"/>
      <c r="D502" s="219"/>
      <c r="E502" s="229"/>
      <c r="F502" s="218"/>
      <c r="G502" s="218"/>
      <c r="H502" s="218"/>
      <c r="I502" s="218"/>
      <c r="J502" s="218"/>
      <c r="K502" s="219"/>
      <c r="L502" s="220"/>
    </row>
    <row r="503" spans="1:12" ht="12.75">
      <c r="A503" s="209"/>
      <c r="B503" s="210"/>
      <c r="C503" s="210"/>
      <c r="D503" s="210"/>
      <c r="E503" s="228"/>
      <c r="F503" s="214"/>
      <c r="G503" s="214"/>
      <c r="H503" s="214"/>
      <c r="I503" s="214"/>
      <c r="J503" s="214"/>
      <c r="K503" s="210"/>
      <c r="L503" s="208"/>
    </row>
    <row r="504" spans="1:12" ht="12.75" customHeight="1">
      <c r="A504" s="487" t="s">
        <v>237</v>
      </c>
      <c r="B504" s="487"/>
      <c r="C504" s="487"/>
      <c r="E504" s="230"/>
      <c r="F504" s="211"/>
      <c r="G504" s="211"/>
      <c r="H504" s="211"/>
      <c r="I504" s="211"/>
      <c r="J504" s="211"/>
      <c r="K504" s="211"/>
      <c r="L504" s="211"/>
    </row>
    <row r="505" spans="1:12" ht="12.75" customHeight="1">
      <c r="A505" s="212" t="s">
        <v>83</v>
      </c>
      <c r="C505" s="211" t="s">
        <v>85</v>
      </c>
      <c r="E505" s="230"/>
      <c r="F505" s="211" t="s">
        <v>84</v>
      </c>
      <c r="G505" s="211"/>
      <c r="I505" s="211"/>
      <c r="J505" s="211"/>
      <c r="K505" s="211"/>
      <c r="L505" s="211"/>
    </row>
    <row r="506" spans="1:12" ht="12.75" customHeight="1">
      <c r="A506" s="212"/>
      <c r="E506" s="230"/>
      <c r="F506" s="211"/>
      <c r="G506" s="211"/>
      <c r="H506" s="200"/>
      <c r="I506" s="211"/>
      <c r="J506" s="211"/>
      <c r="K506" s="211"/>
      <c r="L506" s="211"/>
    </row>
    <row r="507" spans="1:12" s="5" customFormat="1" ht="12.75" customHeight="1">
      <c r="A507" s="212"/>
      <c r="B507" s="211"/>
      <c r="C507" s="211"/>
      <c r="D507" s="211"/>
      <c r="E507" s="230"/>
      <c r="F507" s="211"/>
      <c r="G507" s="211"/>
      <c r="H507" s="200"/>
      <c r="I507" s="211"/>
      <c r="J507" s="211"/>
      <c r="K507" s="211"/>
      <c r="L507" s="211"/>
    </row>
    <row r="508" spans="1:12" s="5" customFormat="1" ht="12.75" customHeight="1">
      <c r="A508" s="212"/>
      <c r="B508" s="211"/>
      <c r="C508" s="211"/>
      <c r="D508" s="211"/>
      <c r="E508" s="230"/>
      <c r="F508" s="211"/>
      <c r="G508" s="211"/>
      <c r="H508" s="200"/>
      <c r="I508" s="211"/>
      <c r="J508" s="211"/>
      <c r="K508" s="211"/>
      <c r="L508" s="211"/>
    </row>
    <row r="509" spans="1:12" ht="12.75" customHeight="1">
      <c r="A509" s="212"/>
      <c r="E509" s="230"/>
      <c r="F509" s="211"/>
      <c r="G509" s="211"/>
      <c r="H509" s="211"/>
      <c r="I509" s="211"/>
      <c r="J509" s="211"/>
      <c r="K509" s="211"/>
      <c r="L509" s="211"/>
    </row>
    <row r="510" spans="1:12" ht="12.75" customHeight="1">
      <c r="A510" s="3" t="s">
        <v>315</v>
      </c>
      <c r="E510" s="230"/>
      <c r="F510" s="211"/>
      <c r="G510" s="211"/>
      <c r="H510" s="211"/>
      <c r="I510" s="211"/>
      <c r="J510" s="211"/>
      <c r="K510" s="211"/>
      <c r="L510" s="211"/>
    </row>
    <row r="511" spans="1:12" ht="12.75" customHeight="1">
      <c r="A511" s="212"/>
      <c r="E511" s="230"/>
      <c r="F511" s="211"/>
      <c r="G511" s="211"/>
      <c r="H511" s="211"/>
      <c r="I511" s="211"/>
      <c r="J511" s="211"/>
      <c r="K511" s="211"/>
      <c r="L511" s="211"/>
    </row>
    <row r="512" spans="1:12" s="5" customFormat="1" ht="15">
      <c r="A512" s="466" t="s">
        <v>160</v>
      </c>
      <c r="B512" s="211"/>
      <c r="C512" s="211"/>
      <c r="D512" s="211"/>
      <c r="E512" s="197"/>
      <c r="F512" s="192"/>
      <c r="G512" s="192"/>
      <c r="H512" s="192"/>
      <c r="I512" s="192"/>
      <c r="J512" s="192"/>
      <c r="K512" s="192"/>
      <c r="L512" s="192"/>
    </row>
    <row r="513" spans="1:12" s="5" customFormat="1" ht="12.75">
      <c r="A513" s="3"/>
      <c r="B513" s="211"/>
      <c r="C513" s="211"/>
      <c r="D513" s="211"/>
      <c r="E513" s="197"/>
      <c r="F513" s="192"/>
      <c r="G513" s="192"/>
      <c r="H513" s="192"/>
      <c r="I513" s="192"/>
      <c r="J513" s="192"/>
      <c r="K513" s="192"/>
      <c r="L513" s="192"/>
    </row>
    <row r="514" spans="1:12" s="5" customFormat="1" ht="12.75" customHeight="1">
      <c r="A514" s="242"/>
      <c r="B514" s="243"/>
      <c r="C514" s="243"/>
      <c r="D514" s="243"/>
      <c r="E514" s="244"/>
      <c r="F514" s="245"/>
      <c r="G514" s="488">
        <f>Basisdaten!B11</f>
        <v>2009</v>
      </c>
      <c r="H514" s="488"/>
      <c r="I514" s="488">
        <f>Basisdaten!B10</f>
        <v>2008</v>
      </c>
      <c r="J514" s="488"/>
      <c r="K514" s="488">
        <f>Basisdaten!B9</f>
        <v>2007</v>
      </c>
      <c r="L514" s="488"/>
    </row>
    <row r="515" spans="1:12" ht="12.75" customHeight="1">
      <c r="A515" s="247"/>
      <c r="B515" s="248"/>
      <c r="C515" s="248"/>
      <c r="D515" s="248"/>
      <c r="E515" s="249"/>
      <c r="F515" s="250"/>
      <c r="G515" s="246" t="s">
        <v>4</v>
      </c>
      <c r="H515" s="246" t="s">
        <v>5</v>
      </c>
      <c r="I515" s="246" t="s">
        <v>4</v>
      </c>
      <c r="J515" s="246" t="s">
        <v>5</v>
      </c>
      <c r="K515" s="246" t="s">
        <v>4</v>
      </c>
      <c r="L515" s="246" t="s">
        <v>5</v>
      </c>
    </row>
    <row r="516" spans="1:12" ht="12.75" customHeight="1">
      <c r="A516" s="251" t="s">
        <v>86</v>
      </c>
      <c r="B516" s="252"/>
      <c r="C516" s="252"/>
      <c r="D516" s="252"/>
      <c r="E516" s="253"/>
      <c r="F516" s="254"/>
      <c r="G516" s="255"/>
      <c r="H516" s="255"/>
      <c r="I516" s="255"/>
      <c r="J516" s="255"/>
      <c r="K516" s="255"/>
      <c r="L516" s="255"/>
    </row>
    <row r="517" spans="1:12" ht="12.75" customHeight="1">
      <c r="A517" s="256" t="s">
        <v>61</v>
      </c>
      <c r="B517" s="252"/>
      <c r="C517" s="252"/>
      <c r="D517" s="252"/>
      <c r="E517" s="253"/>
      <c r="F517" s="254"/>
      <c r="G517" s="255">
        <f>'Voranschlag 2009'!G75</f>
        <v>3682720</v>
      </c>
      <c r="H517" s="255"/>
      <c r="I517" s="255">
        <f>'Voranschlag 2008'!G75</f>
        <v>3707580</v>
      </c>
      <c r="J517" s="255"/>
      <c r="K517" s="255">
        <f>'Rechnung 2007'!G75</f>
        <v>3884122.02</v>
      </c>
      <c r="L517" s="255"/>
    </row>
    <row r="518" spans="1:12" ht="12.75" customHeight="1">
      <c r="A518" s="256" t="s">
        <v>79</v>
      </c>
      <c r="B518" s="252"/>
      <c r="C518" s="252"/>
      <c r="D518" s="252"/>
      <c r="E518" s="253"/>
      <c r="F518" s="254"/>
      <c r="G518" s="255"/>
      <c r="H518" s="255">
        <f>'Voranschlag 2009'!G87</f>
        <v>3587910</v>
      </c>
      <c r="I518" s="255"/>
      <c r="J518" s="255">
        <f>'Voranschlag 2008'!G87</f>
        <v>3691050</v>
      </c>
      <c r="K518" s="255"/>
      <c r="L518" s="255">
        <f>'Rechnung 2007'!G87</f>
        <v>3892892.9000000004</v>
      </c>
    </row>
    <row r="519" spans="1:12" ht="12.75" customHeight="1">
      <c r="A519" s="369" t="s">
        <v>47</v>
      </c>
      <c r="B519" s="370"/>
      <c r="C519" s="370"/>
      <c r="D519" s="370"/>
      <c r="E519" s="371"/>
      <c r="F519" s="372"/>
      <c r="G519" s="281">
        <f>IF(H518-G517&lt;0,0,H518-G517)</f>
        <v>0</v>
      </c>
      <c r="H519" s="281"/>
      <c r="I519" s="281">
        <f>IF(J518-I517&lt;0,0,J518-I517)</f>
        <v>0</v>
      </c>
      <c r="J519" s="281"/>
      <c r="K519" s="281">
        <f>IF(L518-K517&lt;0,0,L518-K517)</f>
        <v>8770.880000000354</v>
      </c>
      <c r="L519" s="281"/>
    </row>
    <row r="520" spans="1:12" ht="12.75" customHeight="1">
      <c r="A520" s="369" t="s">
        <v>9</v>
      </c>
      <c r="B520" s="370"/>
      <c r="C520" s="370"/>
      <c r="D520" s="370"/>
      <c r="E520" s="371"/>
      <c r="F520" s="372"/>
      <c r="G520" s="281"/>
      <c r="H520" s="281">
        <f>IF(G517-H518&gt;0,G517-H518,0)</f>
        <v>94810</v>
      </c>
      <c r="I520" s="281"/>
      <c r="J520" s="281">
        <f>IF(I517-J518&gt;0,I517-J518,0)</f>
        <v>16530</v>
      </c>
      <c r="K520" s="281"/>
      <c r="L520" s="281">
        <f>IF(K517-L518&gt;0,K517-L518,0)</f>
        <v>0</v>
      </c>
    </row>
    <row r="521" spans="1:12" ht="12.75" customHeight="1">
      <c r="A521" s="256" t="s">
        <v>87</v>
      </c>
      <c r="B521" s="252"/>
      <c r="C521" s="252"/>
      <c r="D521" s="252"/>
      <c r="E521" s="253"/>
      <c r="F521" s="254"/>
      <c r="G521" s="255">
        <f aca="true" t="shared" si="3" ref="G521:L521">SUM(G517:G520)</f>
        <v>3682720</v>
      </c>
      <c r="H521" s="255">
        <f t="shared" si="3"/>
        <v>3682720</v>
      </c>
      <c r="I521" s="255">
        <f t="shared" si="3"/>
        <v>3707580</v>
      </c>
      <c r="J521" s="255">
        <f t="shared" si="3"/>
        <v>3707580</v>
      </c>
      <c r="K521" s="255">
        <f t="shared" si="3"/>
        <v>3892892.9000000004</v>
      </c>
      <c r="L521" s="255">
        <f t="shared" si="3"/>
        <v>3892892.9000000004</v>
      </c>
    </row>
    <row r="522" spans="1:12" ht="12.75" customHeight="1">
      <c r="A522" s="251" t="s">
        <v>88</v>
      </c>
      <c r="B522" s="257"/>
      <c r="C522" s="252"/>
      <c r="D522" s="252"/>
      <c r="E522" s="253"/>
      <c r="F522" s="254"/>
      <c r="G522" s="255"/>
      <c r="H522" s="255"/>
      <c r="I522" s="255"/>
      <c r="J522" s="255"/>
      <c r="K522" s="255"/>
      <c r="L522" s="255"/>
    </row>
    <row r="523" spans="1:12" ht="12.75" customHeight="1">
      <c r="A523" s="251" t="s">
        <v>0</v>
      </c>
      <c r="B523" s="257" t="s">
        <v>32</v>
      </c>
      <c r="C523" s="252"/>
      <c r="D523" s="252"/>
      <c r="E523" s="253"/>
      <c r="F523" s="254"/>
      <c r="G523" s="255"/>
      <c r="H523" s="255"/>
      <c r="I523" s="255"/>
      <c r="J523" s="255"/>
      <c r="K523" s="255"/>
      <c r="L523" s="255"/>
    </row>
    <row r="524" spans="1:12" ht="12.75" customHeight="1">
      <c r="A524" s="256"/>
      <c r="B524" s="252" t="s">
        <v>89</v>
      </c>
      <c r="C524" s="252"/>
      <c r="D524" s="252"/>
      <c r="E524" s="253"/>
      <c r="F524" s="254"/>
      <c r="G524" s="255">
        <f>'Voranschlag 2009'!D44</f>
        <v>1246000</v>
      </c>
      <c r="H524" s="255"/>
      <c r="I524" s="255">
        <f>'Voranschlag 2008'!D44</f>
        <v>944000</v>
      </c>
      <c r="J524" s="255"/>
      <c r="K524" s="255">
        <f>'Rechnung 2007'!D44</f>
        <v>555994.95</v>
      </c>
      <c r="L524" s="255"/>
    </row>
    <row r="525" spans="1:12" ht="12.75" customHeight="1">
      <c r="A525" s="256"/>
      <c r="B525" s="252" t="s">
        <v>90</v>
      </c>
      <c r="C525" s="252"/>
      <c r="D525" s="252"/>
      <c r="E525" s="253"/>
      <c r="F525" s="254"/>
      <c r="G525" s="255"/>
      <c r="H525" s="255">
        <f>'Voranschlag 2009'!D43</f>
        <v>278000</v>
      </c>
      <c r="I525" s="255"/>
      <c r="J525" s="255">
        <f>'Voranschlag 2008'!D43</f>
        <v>284000</v>
      </c>
      <c r="K525" s="255"/>
      <c r="L525" s="255">
        <f>'Rechnung 2007'!D43</f>
        <v>247736.55</v>
      </c>
    </row>
    <row r="526" spans="1:12" ht="12.75" customHeight="1">
      <c r="A526" s="369"/>
      <c r="B526" s="370" t="s">
        <v>32</v>
      </c>
      <c r="C526" s="370"/>
      <c r="D526" s="370"/>
      <c r="E526" s="371"/>
      <c r="F526" s="372"/>
      <c r="G526" s="281"/>
      <c r="H526" s="281">
        <f>SUM(G524-H525)</f>
        <v>968000</v>
      </c>
      <c r="I526" s="281"/>
      <c r="J526" s="281">
        <f>SUM(I524-J525)</f>
        <v>660000</v>
      </c>
      <c r="K526" s="281"/>
      <c r="L526" s="281">
        <f>SUM(K524-L525)</f>
        <v>308258.39999999997</v>
      </c>
    </row>
    <row r="527" spans="1:12" ht="12.75" customHeight="1">
      <c r="A527" s="251" t="s">
        <v>87</v>
      </c>
      <c r="B527" s="257"/>
      <c r="C527" s="257"/>
      <c r="D527" s="257"/>
      <c r="E527" s="258"/>
      <c r="F527" s="259"/>
      <c r="G527" s="280">
        <f aca="true" t="shared" si="4" ref="G527:L527">SUM(G524:G526)</f>
        <v>1246000</v>
      </c>
      <c r="H527" s="280">
        <f t="shared" si="4"/>
        <v>1246000</v>
      </c>
      <c r="I527" s="280">
        <f t="shared" si="4"/>
        <v>944000</v>
      </c>
      <c r="J527" s="280">
        <f t="shared" si="4"/>
        <v>944000</v>
      </c>
      <c r="K527" s="280">
        <f t="shared" si="4"/>
        <v>555994.95</v>
      </c>
      <c r="L527" s="280">
        <f t="shared" si="4"/>
        <v>555994.95</v>
      </c>
    </row>
    <row r="528" spans="1:12" ht="12.75" customHeight="1">
      <c r="A528" s="251" t="s">
        <v>1</v>
      </c>
      <c r="B528" s="257" t="s">
        <v>91</v>
      </c>
      <c r="C528" s="252"/>
      <c r="D528" s="252"/>
      <c r="E528" s="253"/>
      <c r="F528" s="254"/>
      <c r="G528" s="255"/>
      <c r="H528" s="255"/>
      <c r="I528" s="255"/>
      <c r="J528" s="255"/>
      <c r="K528" s="255"/>
      <c r="L528" s="255"/>
    </row>
    <row r="529" spans="1:12" s="5" customFormat="1" ht="12.75" customHeight="1">
      <c r="A529" s="256"/>
      <c r="B529" s="252" t="s">
        <v>263</v>
      </c>
      <c r="C529" s="252"/>
      <c r="D529" s="252"/>
      <c r="E529" s="253"/>
      <c r="F529" s="254"/>
      <c r="G529" s="255">
        <f>H526</f>
        <v>968000</v>
      </c>
      <c r="H529" s="255"/>
      <c r="I529" s="255">
        <f>J526</f>
        <v>660000</v>
      </c>
      <c r="J529" s="255"/>
      <c r="K529" s="255">
        <f>L526</f>
        <v>308258.39999999997</v>
      </c>
      <c r="L529" s="255"/>
    </row>
    <row r="530" spans="1:12" s="5" customFormat="1" ht="12.75" customHeight="1">
      <c r="A530" s="256"/>
      <c r="B530" s="252" t="s">
        <v>264</v>
      </c>
      <c r="C530" s="252"/>
      <c r="D530" s="252"/>
      <c r="E530" s="253"/>
      <c r="F530" s="254"/>
      <c r="G530" s="255"/>
      <c r="H530" s="255">
        <f>SUM('Voranschlag 2009'!D16:D17)</f>
        <v>331100</v>
      </c>
      <c r="I530" s="255"/>
      <c r="J530" s="255">
        <f>SUM('Voranschlag 2008'!D16:D17)</f>
        <v>283400</v>
      </c>
      <c r="K530" s="255"/>
      <c r="L530" s="255">
        <f>SUM('Rechnung 2007'!D16:D17)</f>
        <v>362697.85</v>
      </c>
    </row>
    <row r="531" spans="1:12" s="5" customFormat="1" ht="12.75" customHeight="1">
      <c r="A531" s="256"/>
      <c r="B531" s="252" t="s">
        <v>265</v>
      </c>
      <c r="C531" s="252"/>
      <c r="D531" s="252"/>
      <c r="E531" s="253"/>
      <c r="F531" s="254"/>
      <c r="G531" s="255"/>
      <c r="H531" s="255">
        <f>'Voranschlag 2009'!D19</f>
        <v>0</v>
      </c>
      <c r="I531" s="255"/>
      <c r="J531" s="255">
        <f>'Voranschlag 2008'!D19</f>
        <v>0</v>
      </c>
      <c r="K531" s="255"/>
      <c r="L531" s="255">
        <f>'Rechnung 2007'!D19</f>
        <v>0</v>
      </c>
    </row>
    <row r="532" spans="1:12" ht="12.75" customHeight="1">
      <c r="A532" s="256"/>
      <c r="B532" s="252" t="s">
        <v>92</v>
      </c>
      <c r="C532" s="252"/>
      <c r="D532" s="252"/>
      <c r="E532" s="253"/>
      <c r="F532" s="254"/>
      <c r="G532" s="255"/>
      <c r="H532" s="255">
        <f>G519</f>
        <v>0</v>
      </c>
      <c r="I532" s="255"/>
      <c r="J532" s="255">
        <f>I519</f>
        <v>0</v>
      </c>
      <c r="K532" s="255"/>
      <c r="L532" s="255">
        <f>K519</f>
        <v>8770.880000000354</v>
      </c>
    </row>
    <row r="533" spans="1:12" ht="12.75" customHeight="1">
      <c r="A533" s="256"/>
      <c r="B533" s="252" t="s">
        <v>93</v>
      </c>
      <c r="C533" s="252"/>
      <c r="D533" s="252"/>
      <c r="E533" s="253"/>
      <c r="F533" s="254"/>
      <c r="G533" s="255">
        <f>H520</f>
        <v>94810</v>
      </c>
      <c r="H533" s="255"/>
      <c r="I533" s="255">
        <f>J520</f>
        <v>16530</v>
      </c>
      <c r="J533" s="255"/>
      <c r="K533" s="255">
        <f>L520</f>
        <v>0</v>
      </c>
      <c r="L533" s="255"/>
    </row>
    <row r="534" spans="1:12" ht="12.75" customHeight="1">
      <c r="A534" s="256"/>
      <c r="B534" s="252" t="s">
        <v>17</v>
      </c>
      <c r="C534" s="252"/>
      <c r="D534" s="252"/>
      <c r="E534" s="253"/>
      <c r="F534" s="254"/>
      <c r="G534" s="255"/>
      <c r="H534" s="255">
        <f>'Voranschlag 2009'!D21</f>
        <v>188230</v>
      </c>
      <c r="I534" s="255"/>
      <c r="J534" s="255">
        <f>'Voranschlag 2008'!D21</f>
        <v>153010</v>
      </c>
      <c r="K534" s="255"/>
      <c r="L534" s="255">
        <f>'Rechnung 2007'!D21</f>
        <v>352843.85</v>
      </c>
    </row>
    <row r="535" spans="1:12" ht="12.75" customHeight="1">
      <c r="A535" s="256"/>
      <c r="B535" s="252" t="s">
        <v>24</v>
      </c>
      <c r="C535" s="252"/>
      <c r="D535" s="252"/>
      <c r="E535" s="253"/>
      <c r="F535" s="254"/>
      <c r="G535" s="255">
        <f>'Voranschlag 2009'!D33</f>
        <v>106470</v>
      </c>
      <c r="H535" s="255"/>
      <c r="I535" s="255">
        <f>'Voranschlag 2008'!D33</f>
        <v>153790</v>
      </c>
      <c r="J535" s="255"/>
      <c r="K535" s="255">
        <f>'Rechnung 2007'!D33</f>
        <v>33637.55</v>
      </c>
      <c r="L535" s="255"/>
    </row>
    <row r="536" spans="1:12" ht="12.75" customHeight="1">
      <c r="A536" s="369"/>
      <c r="B536" s="370" t="s">
        <v>94</v>
      </c>
      <c r="C536" s="370"/>
      <c r="D536" s="370"/>
      <c r="E536" s="371"/>
      <c r="F536" s="372"/>
      <c r="G536" s="281">
        <f>IF(H529+H530+H531+H532+H533+H534+H535+H536-G529-G530-G531-G532-G533-G534-G535&lt;0,0,H536+H535+H534+H533+H532+H531+H530+H529-G529-G530-G531-G532-G533-G534-G535)</f>
        <v>0</v>
      </c>
      <c r="H536" s="281"/>
      <c r="I536" s="281">
        <f>IF(J529+J530+J531+J532+J533+J534+J535+J536-I529-I530-I531-I532-I533-I534-I535&lt;0,0,J536+J535+J534+J533+J532+J531+J530+J529-I529-I530-I531-I532-I533-I534-I535)</f>
        <v>0</v>
      </c>
      <c r="J536" s="281"/>
      <c r="K536" s="281">
        <f>IF(L529+L530+L531+L532+L533+L534+L535+L536-K529-K530-K531-K532-K533-K534-K535&lt;0,0,L536+L535+L534+L533+L532+L531+L530+L529-K529-K530-K531-K532-K533-K534-K535)</f>
        <v>382416.63000000035</v>
      </c>
      <c r="L536" s="281"/>
    </row>
    <row r="537" spans="1:12" ht="12.75" customHeight="1">
      <c r="A537" s="369"/>
      <c r="B537" s="370" t="s">
        <v>95</v>
      </c>
      <c r="C537" s="370"/>
      <c r="D537" s="370"/>
      <c r="E537" s="371"/>
      <c r="F537" s="372"/>
      <c r="G537" s="281"/>
      <c r="H537" s="281">
        <f>IF(G535+G534+G533+G532+G531+G530+G529-H535-H534-H533-H532-H531-H530-H529&lt;0,0,G535+G534+G533+G532+G531+G530+G529-H529-H530-H531-H532-H533-H534-H535-H536)</f>
        <v>649950</v>
      </c>
      <c r="I537" s="281"/>
      <c r="J537" s="281">
        <f>IF(I535+I534+I533+I532+I531+I530+I529-J535-J534-J533-J532-J531-J530-J529&lt;0,0,I535+I534+I533+I532+I531+I530+I529-J529-J530-J531-J532-J533-J534-J535-J536)</f>
        <v>393910</v>
      </c>
      <c r="K537" s="281"/>
      <c r="L537" s="281">
        <f>IF(K535+K534+K533+K532+K531+K530+K529-L535-L534-L533-L532-L531-L530-L529&lt;0,0,K535+K534+K533+K532+K531+K530+K529-L529-L530-L531-L532-L533-L534-L535-L536)</f>
        <v>0</v>
      </c>
    </row>
    <row r="538" spans="1:12" ht="12.75" customHeight="1">
      <c r="A538" s="251" t="s">
        <v>87</v>
      </c>
      <c r="B538" s="257"/>
      <c r="C538" s="257"/>
      <c r="D538" s="257"/>
      <c r="E538" s="258"/>
      <c r="F538" s="259"/>
      <c r="G538" s="280">
        <f aca="true" t="shared" si="5" ref="G538:L538">SUM(G529:G537)</f>
        <v>1169280</v>
      </c>
      <c r="H538" s="280">
        <f t="shared" si="5"/>
        <v>1169280</v>
      </c>
      <c r="I538" s="280">
        <f t="shared" si="5"/>
        <v>830320</v>
      </c>
      <c r="J538" s="280">
        <f t="shared" si="5"/>
        <v>830320</v>
      </c>
      <c r="K538" s="280">
        <f t="shared" si="5"/>
        <v>724312.5800000003</v>
      </c>
      <c r="L538" s="280">
        <f t="shared" si="5"/>
        <v>724312.5800000003</v>
      </c>
    </row>
    <row r="539" spans="1:12" ht="12.75" customHeight="1">
      <c r="A539" s="251" t="s">
        <v>96</v>
      </c>
      <c r="B539" s="257" t="s">
        <v>97</v>
      </c>
      <c r="C539" s="252"/>
      <c r="D539" s="252"/>
      <c r="E539" s="253"/>
      <c r="F539" s="254"/>
      <c r="G539" s="255"/>
      <c r="H539" s="255"/>
      <c r="I539" s="255"/>
      <c r="J539" s="255"/>
      <c r="K539" s="255"/>
      <c r="L539" s="255"/>
    </row>
    <row r="540" spans="1:12" ht="12.75" customHeight="1">
      <c r="A540" s="256"/>
      <c r="B540" s="252" t="s">
        <v>266</v>
      </c>
      <c r="C540" s="252"/>
      <c r="D540" s="252"/>
      <c r="E540" s="253"/>
      <c r="F540" s="254"/>
      <c r="G540" s="255"/>
      <c r="H540" s="255">
        <f>G536</f>
        <v>0</v>
      </c>
      <c r="I540" s="255"/>
      <c r="J540" s="255">
        <f>I536</f>
        <v>0</v>
      </c>
      <c r="K540" s="255"/>
      <c r="L540" s="255">
        <f>K536</f>
        <v>382416.63000000035</v>
      </c>
    </row>
    <row r="541" spans="1:12" ht="12.75" customHeight="1">
      <c r="A541" s="256"/>
      <c r="B541" s="252" t="s">
        <v>267</v>
      </c>
      <c r="C541" s="252"/>
      <c r="D541" s="252"/>
      <c r="E541" s="253"/>
      <c r="F541" s="254"/>
      <c r="G541" s="255">
        <f>H537</f>
        <v>649950</v>
      </c>
      <c r="H541" s="255"/>
      <c r="I541" s="255">
        <f>J537</f>
        <v>393910</v>
      </c>
      <c r="J541" s="255"/>
      <c r="K541" s="255">
        <f>L537</f>
        <v>0</v>
      </c>
      <c r="L541" s="255"/>
    </row>
    <row r="542" spans="1:12" ht="12.75" customHeight="1">
      <c r="A542" s="256"/>
      <c r="B542" s="252" t="s">
        <v>98</v>
      </c>
      <c r="C542" s="252"/>
      <c r="D542" s="252"/>
      <c r="E542" s="253"/>
      <c r="F542" s="254"/>
      <c r="G542" s="255"/>
      <c r="H542" s="255">
        <f>'Voranschlag 2009'!D44</f>
        <v>1246000</v>
      </c>
      <c r="I542" s="255"/>
      <c r="J542" s="255">
        <f>'Voranschlag 2008'!D44</f>
        <v>944000</v>
      </c>
      <c r="K542" s="255"/>
      <c r="L542" s="255">
        <f>'Rechnung 2007'!D44</f>
        <v>555994.95</v>
      </c>
    </row>
    <row r="543" spans="1:12" ht="12.75" customHeight="1">
      <c r="A543" s="256"/>
      <c r="B543" s="252" t="s">
        <v>99</v>
      </c>
      <c r="C543" s="252"/>
      <c r="D543" s="252"/>
      <c r="E543" s="253"/>
      <c r="F543" s="254"/>
      <c r="G543" s="255">
        <f>'Voranschlag 2009'!D43</f>
        <v>278000</v>
      </c>
      <c r="H543" s="255"/>
      <c r="I543" s="255">
        <f>'Voranschlag 2008'!D43</f>
        <v>284000</v>
      </c>
      <c r="J543" s="255"/>
      <c r="K543" s="255">
        <f>'Rechnung 2007'!D43</f>
        <v>247736.55</v>
      </c>
      <c r="L543" s="255"/>
    </row>
    <row r="544" spans="1:12" ht="12.75" customHeight="1">
      <c r="A544" s="256"/>
      <c r="B544" s="252" t="s">
        <v>100</v>
      </c>
      <c r="C544" s="252"/>
      <c r="D544" s="252"/>
      <c r="E544" s="253"/>
      <c r="F544" s="254"/>
      <c r="G544" s="255">
        <f>SUM('Voranschlag 2009'!D16+'Voranschlag 2009'!D17+'Voranschlag 2009'!D19)</f>
        <v>331100</v>
      </c>
      <c r="H544" s="255"/>
      <c r="I544" s="255">
        <f>SUM('Voranschlag 2008'!D16+'Voranschlag 2008'!D17+'Voranschlag 2008'!D19)</f>
        <v>283400</v>
      </c>
      <c r="J544" s="255"/>
      <c r="K544" s="255">
        <f>SUM('Rechnung 2007'!D16+'Rechnung 2007'!D17+'Rechnung 2007'!D19)</f>
        <v>362697.85</v>
      </c>
      <c r="L544" s="255"/>
    </row>
    <row r="545" spans="1:12" ht="12.75" customHeight="1">
      <c r="A545" s="256"/>
      <c r="B545" s="252" t="s">
        <v>17</v>
      </c>
      <c r="C545" s="252"/>
      <c r="D545" s="252"/>
      <c r="E545" s="253"/>
      <c r="F545" s="254"/>
      <c r="G545" s="255">
        <f>'Voranschlag 2009'!D21</f>
        <v>188230</v>
      </c>
      <c r="H545" s="255"/>
      <c r="I545" s="255">
        <f>'Voranschlag 2008'!D21</f>
        <v>153010</v>
      </c>
      <c r="J545" s="255"/>
      <c r="K545" s="255">
        <f>'Rechnung 2007'!D21</f>
        <v>352843.85</v>
      </c>
      <c r="L545" s="255"/>
    </row>
    <row r="546" spans="1:12" ht="12.75" customHeight="1">
      <c r="A546" s="256"/>
      <c r="B546" s="252" t="s">
        <v>24</v>
      </c>
      <c r="C546" s="252"/>
      <c r="D546" s="252"/>
      <c r="E546" s="253"/>
      <c r="F546" s="254"/>
      <c r="G546" s="255"/>
      <c r="H546" s="255">
        <f>'Voranschlag 2009'!D33</f>
        <v>106470</v>
      </c>
      <c r="I546" s="255"/>
      <c r="J546" s="255">
        <f>'Voranschlag 2008'!D33</f>
        <v>153790</v>
      </c>
      <c r="K546" s="255"/>
      <c r="L546" s="255">
        <f>'Rechnung 2007'!D33</f>
        <v>33637.55</v>
      </c>
    </row>
    <row r="547" spans="1:12" s="5" customFormat="1" ht="12.75" customHeight="1">
      <c r="A547" s="256"/>
      <c r="B547" s="252" t="s">
        <v>101</v>
      </c>
      <c r="C547" s="252"/>
      <c r="D547" s="252"/>
      <c r="E547" s="253"/>
      <c r="F547" s="254"/>
      <c r="G547" s="255">
        <f>IF(H540+H541+H542+H543+H544+H545+H546+H547-G540-G541-G542-G543-G544-G545-G546&lt;0,0,H547+H546+H545+H544+H543+H542+H541+H540-G540-G541-G542-G543-G544-G545-G546)</f>
        <v>0</v>
      </c>
      <c r="H547" s="255"/>
      <c r="I547" s="255">
        <f>IF(J540+J541+J542+J543+J544+J545+J546+J547-I540-I541-I542-I543-I544-I545-I546&lt;0,0,J547+J546+J545+J544+J543+J542+J541+J540-I540-I541-I542-I543-I544-I545-I546)</f>
        <v>0</v>
      </c>
      <c r="J547" s="255"/>
      <c r="K547" s="255">
        <f>IF(L540+L541+L542+L543+L544+L545+L546+L547-K540-K541-K542-K543-K544-K545-K546&lt;0,0,L547+L546+L545+L544+L543+L542+L541+L540-K540-K541-K542-K543-K544-K545-K546)</f>
        <v>8770.880000000354</v>
      </c>
      <c r="L547" s="255"/>
    </row>
    <row r="548" spans="1:12" s="5" customFormat="1" ht="12.75" customHeight="1">
      <c r="A548" s="256"/>
      <c r="B548" s="252" t="s">
        <v>102</v>
      </c>
      <c r="C548" s="252"/>
      <c r="D548" s="252"/>
      <c r="E548" s="253"/>
      <c r="F548" s="254"/>
      <c r="G548" s="255"/>
      <c r="H548" s="255">
        <f>IF(G546+G545+G544+G543+G542+G541+G540-H546-H545-H544-H543-H542-H541-H540&lt;0,0,G546+G545+G544+G543+G542+G541+G540-H540-H541-H542-H543-H544-H545-H546-H547)</f>
        <v>94810</v>
      </c>
      <c r="I548" s="255"/>
      <c r="J548" s="255">
        <f>IF(I546+I545+I544+I543+I542+I541+I540-J546-J545-J544-J543-J542-J541-J540&lt;0,0,I546+I545+I544+I543+I542+I541+I540-J540-J541-J542-J543-J544-J545-J546-J547)</f>
        <v>16530</v>
      </c>
      <c r="K548" s="255"/>
      <c r="L548" s="255">
        <f>IF(K546+K545+K544+K543+K542+K541+K540-L546-L545-L544-L543-L542-L541-L540&lt;0,0,K546+K545+K544+K543+K542+K541+K540-L540-L541-L542-L543-L544-L545-L546-L547)</f>
        <v>0</v>
      </c>
    </row>
    <row r="549" spans="1:12" s="5" customFormat="1" ht="12.75" customHeight="1">
      <c r="A549" s="251" t="s">
        <v>87</v>
      </c>
      <c r="B549" s="257"/>
      <c r="C549" s="257"/>
      <c r="D549" s="257"/>
      <c r="E549" s="258"/>
      <c r="F549" s="259"/>
      <c r="G549" s="260">
        <f aca="true" t="shared" si="6" ref="G549:L549">SUM(G540:G548)</f>
        <v>1447280</v>
      </c>
      <c r="H549" s="260">
        <f t="shared" si="6"/>
        <v>1447280</v>
      </c>
      <c r="I549" s="260">
        <f t="shared" si="6"/>
        <v>1114320</v>
      </c>
      <c r="J549" s="260">
        <f t="shared" si="6"/>
        <v>1114320</v>
      </c>
      <c r="K549" s="260">
        <f t="shared" si="6"/>
        <v>972049.1300000002</v>
      </c>
      <c r="L549" s="260">
        <f t="shared" si="6"/>
        <v>972049.1300000004</v>
      </c>
    </row>
    <row r="550" ht="9" customHeight="1"/>
    <row r="552" spans="3:5" ht="12.75">
      <c r="C552" s="421"/>
      <c r="E552" s="211"/>
    </row>
    <row r="560" spans="1:12" s="206" customFormat="1" ht="5.25" customHeight="1">
      <c r="A560" s="193"/>
      <c r="B560" s="211"/>
      <c r="C560" s="211"/>
      <c r="D560" s="211"/>
      <c r="E560" s="197"/>
      <c r="F560" s="192"/>
      <c r="G560" s="192"/>
      <c r="H560" s="192"/>
      <c r="I560" s="192"/>
      <c r="J560" s="192"/>
      <c r="K560" s="192"/>
      <c r="L560" s="192"/>
    </row>
    <row r="561" spans="1:12" s="206" customFormat="1" ht="5.25" customHeight="1">
      <c r="A561" s="193"/>
      <c r="B561" s="211"/>
      <c r="C561" s="211"/>
      <c r="D561" s="211"/>
      <c r="E561" s="197"/>
      <c r="F561" s="192"/>
      <c r="G561" s="192"/>
      <c r="H561" s="192"/>
      <c r="I561" s="192"/>
      <c r="J561" s="192"/>
      <c r="K561" s="192"/>
      <c r="L561" s="192"/>
    </row>
    <row r="562" spans="1:12" s="206" customFormat="1" ht="6" customHeight="1">
      <c r="A562" s="193"/>
      <c r="B562" s="211"/>
      <c r="C562" s="211"/>
      <c r="D562" s="211"/>
      <c r="E562" s="197"/>
      <c r="F562" s="192"/>
      <c r="G562" s="192"/>
      <c r="H562" s="192"/>
      <c r="I562" s="192"/>
      <c r="J562" s="192"/>
      <c r="K562" s="192"/>
      <c r="L562" s="192"/>
    </row>
    <row r="563" spans="1:13" s="206" customFormat="1" ht="12.75">
      <c r="A563" s="193"/>
      <c r="B563" s="211"/>
      <c r="C563" s="211"/>
      <c r="D563" s="211"/>
      <c r="E563" s="197"/>
      <c r="F563" s="192"/>
      <c r="G563" s="192"/>
      <c r="H563" s="192"/>
      <c r="I563" s="192"/>
      <c r="J563" s="192"/>
      <c r="K563" s="192"/>
      <c r="L563" s="192"/>
      <c r="M563" s="215"/>
    </row>
    <row r="564" spans="1:12" s="216" customFormat="1" ht="12.75">
      <c r="A564" s="193"/>
      <c r="B564" s="211"/>
      <c r="C564" s="211"/>
      <c r="D564" s="211"/>
      <c r="E564" s="197"/>
      <c r="F564" s="192"/>
      <c r="G564" s="192"/>
      <c r="H564" s="192"/>
      <c r="I564" s="192"/>
      <c r="J564" s="192"/>
      <c r="K564" s="192"/>
      <c r="L564" s="192"/>
    </row>
    <row r="565" spans="1:12" s="216" customFormat="1" ht="12.75">
      <c r="A565" s="193"/>
      <c r="B565" s="211"/>
      <c r="C565" s="211"/>
      <c r="D565" s="211"/>
      <c r="E565" s="197"/>
      <c r="F565" s="192"/>
      <c r="G565" s="192"/>
      <c r="H565" s="192"/>
      <c r="I565" s="192"/>
      <c r="J565" s="192"/>
      <c r="K565" s="192"/>
      <c r="L565" s="192"/>
    </row>
    <row r="566" spans="1:12" s="216" customFormat="1" ht="12.75">
      <c r="A566" s="193"/>
      <c r="B566" s="211"/>
      <c r="C566" s="211"/>
      <c r="D566" s="211"/>
      <c r="E566" s="197"/>
      <c r="F566" s="192"/>
      <c r="G566" s="192"/>
      <c r="H566" s="192"/>
      <c r="I566" s="192"/>
      <c r="J566" s="192"/>
      <c r="K566" s="192"/>
      <c r="L566" s="192"/>
    </row>
    <row r="567" spans="1:12" s="216" customFormat="1" ht="12.75">
      <c r="A567" s="193"/>
      <c r="B567" s="211"/>
      <c r="C567" s="211"/>
      <c r="D567" s="211"/>
      <c r="E567" s="197"/>
      <c r="F567" s="192"/>
      <c r="G567" s="192"/>
      <c r="H567" s="192"/>
      <c r="I567" s="192"/>
      <c r="J567" s="192"/>
      <c r="K567" s="192"/>
      <c r="L567" s="192"/>
    </row>
    <row r="568" spans="1:12" s="216" customFormat="1" ht="12.75">
      <c r="A568" s="193"/>
      <c r="B568" s="211"/>
      <c r="C568" s="211"/>
      <c r="D568" s="211"/>
      <c r="E568" s="197"/>
      <c r="F568" s="192"/>
      <c r="G568" s="192"/>
      <c r="H568" s="192"/>
      <c r="I568" s="192"/>
      <c r="J568" s="192"/>
      <c r="K568" s="192"/>
      <c r="L568" s="192"/>
    </row>
    <row r="569" spans="1:12" s="216" customFormat="1" ht="12.75">
      <c r="A569" s="193"/>
      <c r="B569" s="211"/>
      <c r="C569" s="211"/>
      <c r="D569" s="211"/>
      <c r="E569" s="197"/>
      <c r="F569" s="192"/>
      <c r="G569" s="192"/>
      <c r="H569" s="192"/>
      <c r="I569" s="192"/>
      <c r="J569" s="192"/>
      <c r="K569" s="192"/>
      <c r="L569" s="192"/>
    </row>
    <row r="570" spans="1:12" s="216" customFormat="1" ht="12.75">
      <c r="A570" s="193"/>
      <c r="B570" s="211"/>
      <c r="C570" s="211"/>
      <c r="D570" s="211"/>
      <c r="E570" s="197"/>
      <c r="F570" s="192"/>
      <c r="G570" s="192"/>
      <c r="H570" s="192"/>
      <c r="I570" s="192"/>
      <c r="J570" s="192"/>
      <c r="K570" s="192"/>
      <c r="L570" s="192"/>
    </row>
    <row r="571" spans="1:12" s="216" customFormat="1" ht="12.75">
      <c r="A571" s="193"/>
      <c r="B571" s="211"/>
      <c r="C571" s="211"/>
      <c r="D571" s="211"/>
      <c r="E571" s="197"/>
      <c r="F571" s="192"/>
      <c r="G571" s="192"/>
      <c r="H571" s="192"/>
      <c r="I571" s="192"/>
      <c r="J571" s="192"/>
      <c r="K571" s="192"/>
      <c r="L571" s="192"/>
    </row>
    <row r="572" spans="1:12" s="216" customFormat="1" ht="12.75">
      <c r="A572" s="193"/>
      <c r="B572" s="211"/>
      <c r="C572" s="211"/>
      <c r="D572" s="211"/>
      <c r="E572" s="197"/>
      <c r="F572" s="192"/>
      <c r="G572" s="192"/>
      <c r="H572" s="192"/>
      <c r="I572" s="192"/>
      <c r="J572" s="192"/>
      <c r="K572" s="192"/>
      <c r="L572" s="192"/>
    </row>
    <row r="573" spans="1:12" s="216" customFormat="1" ht="12.75">
      <c r="A573" s="193"/>
      <c r="B573" s="211"/>
      <c r="C573" s="211"/>
      <c r="D573" s="211"/>
      <c r="E573" s="197"/>
      <c r="F573" s="192"/>
      <c r="G573" s="192"/>
      <c r="H573" s="192"/>
      <c r="I573" s="192"/>
      <c r="J573" s="192"/>
      <c r="K573" s="192"/>
      <c r="L573" s="192"/>
    </row>
    <row r="574" spans="1:12" s="216" customFormat="1" ht="12.75">
      <c r="A574" s="193"/>
      <c r="B574" s="211"/>
      <c r="C574" s="211"/>
      <c r="D574" s="211"/>
      <c r="E574" s="197"/>
      <c r="F574" s="192"/>
      <c r="G574" s="192"/>
      <c r="H574" s="192"/>
      <c r="I574" s="192"/>
      <c r="J574" s="192"/>
      <c r="K574" s="192"/>
      <c r="L574" s="192"/>
    </row>
    <row r="575" spans="1:12" s="216" customFormat="1" ht="12.75">
      <c r="A575" s="193"/>
      <c r="B575" s="211"/>
      <c r="C575" s="211"/>
      <c r="D575" s="211"/>
      <c r="E575" s="197"/>
      <c r="F575" s="192"/>
      <c r="G575" s="192"/>
      <c r="H575" s="192"/>
      <c r="I575" s="192"/>
      <c r="J575" s="192"/>
      <c r="K575" s="192"/>
      <c r="L575" s="192"/>
    </row>
    <row r="576" spans="1:12" s="216" customFormat="1" ht="12.75">
      <c r="A576" s="193"/>
      <c r="B576" s="211"/>
      <c r="C576" s="211"/>
      <c r="D576" s="211"/>
      <c r="E576" s="197"/>
      <c r="F576" s="192"/>
      <c r="G576" s="192"/>
      <c r="H576" s="192"/>
      <c r="I576" s="192"/>
      <c r="J576" s="192"/>
      <c r="K576" s="192"/>
      <c r="L576" s="192"/>
    </row>
    <row r="577" spans="1:12" s="216" customFormat="1" ht="12.75">
      <c r="A577" s="193"/>
      <c r="B577" s="211"/>
      <c r="C577" s="211"/>
      <c r="D577" s="211"/>
      <c r="E577" s="197"/>
      <c r="F577" s="192"/>
      <c r="G577" s="192"/>
      <c r="H577" s="192"/>
      <c r="I577" s="192"/>
      <c r="J577" s="192"/>
      <c r="K577" s="192"/>
      <c r="L577" s="192"/>
    </row>
    <row r="578" spans="1:12" s="216" customFormat="1" ht="12.75">
      <c r="A578" s="193"/>
      <c r="B578" s="211"/>
      <c r="C578" s="211"/>
      <c r="D578" s="211"/>
      <c r="E578" s="197"/>
      <c r="F578" s="192"/>
      <c r="G578" s="192"/>
      <c r="H578" s="192"/>
      <c r="I578" s="192"/>
      <c r="J578" s="192"/>
      <c r="K578" s="192"/>
      <c r="L578" s="192"/>
    </row>
    <row r="579" spans="1:12" s="216" customFormat="1" ht="12.75">
      <c r="A579" s="193"/>
      <c r="B579" s="211"/>
      <c r="C579" s="211"/>
      <c r="D579" s="211"/>
      <c r="E579" s="197"/>
      <c r="F579" s="192"/>
      <c r="G579" s="192"/>
      <c r="H579" s="192"/>
      <c r="I579" s="192"/>
      <c r="J579" s="192"/>
      <c r="K579" s="192"/>
      <c r="L579" s="192"/>
    </row>
    <row r="580" spans="1:12" s="216" customFormat="1" ht="12.75">
      <c r="A580" s="193"/>
      <c r="B580" s="211"/>
      <c r="C580" s="211"/>
      <c r="D580" s="211"/>
      <c r="E580" s="197"/>
      <c r="F580" s="192"/>
      <c r="G580" s="192"/>
      <c r="H580" s="192"/>
      <c r="I580" s="192"/>
      <c r="J580" s="192"/>
      <c r="K580" s="192"/>
      <c r="L580" s="192"/>
    </row>
    <row r="581" spans="1:12" s="216" customFormat="1" ht="12.75">
      <c r="A581" s="193"/>
      <c r="B581" s="211"/>
      <c r="C581" s="211"/>
      <c r="D581" s="211"/>
      <c r="E581" s="197"/>
      <c r="F581" s="192"/>
      <c r="G581" s="192"/>
      <c r="H581" s="192"/>
      <c r="I581" s="192"/>
      <c r="J581" s="192"/>
      <c r="K581" s="192"/>
      <c r="L581" s="192"/>
    </row>
    <row r="582" spans="1:12" s="216" customFormat="1" ht="12.75">
      <c r="A582" s="193"/>
      <c r="B582" s="211"/>
      <c r="C582" s="211"/>
      <c r="D582" s="211"/>
      <c r="E582" s="197"/>
      <c r="F582" s="192"/>
      <c r="G582" s="192"/>
      <c r="H582" s="192"/>
      <c r="I582" s="192"/>
      <c r="J582" s="192"/>
      <c r="K582" s="192"/>
      <c r="L582" s="192"/>
    </row>
    <row r="583" spans="1:12" s="216" customFormat="1" ht="12.75">
      <c r="A583" s="193"/>
      <c r="B583" s="211"/>
      <c r="C583" s="211"/>
      <c r="D583" s="211"/>
      <c r="E583" s="197"/>
      <c r="F583" s="192"/>
      <c r="G583" s="192"/>
      <c r="H583" s="192"/>
      <c r="I583" s="192"/>
      <c r="J583" s="192"/>
      <c r="K583" s="192"/>
      <c r="L583" s="192"/>
    </row>
    <row r="584" spans="1:12" s="216" customFormat="1" ht="12.75">
      <c r="A584" s="193"/>
      <c r="B584" s="211"/>
      <c r="C584" s="211"/>
      <c r="D584" s="211"/>
      <c r="E584" s="197"/>
      <c r="F584" s="192"/>
      <c r="G584" s="192"/>
      <c r="H584" s="192"/>
      <c r="I584" s="192"/>
      <c r="J584" s="192"/>
      <c r="K584" s="192"/>
      <c r="L584" s="192"/>
    </row>
    <row r="585" spans="1:12" s="216" customFormat="1" ht="12.75">
      <c r="A585" s="193"/>
      <c r="B585" s="211"/>
      <c r="C585" s="211"/>
      <c r="D585" s="211"/>
      <c r="E585" s="197"/>
      <c r="F585" s="192"/>
      <c r="G585" s="192"/>
      <c r="H585" s="192"/>
      <c r="I585" s="192"/>
      <c r="J585" s="192"/>
      <c r="K585" s="192"/>
      <c r="L585" s="192"/>
    </row>
    <row r="586" spans="1:12" s="216" customFormat="1" ht="12.75">
      <c r="A586" s="193"/>
      <c r="B586" s="211"/>
      <c r="C586" s="211"/>
      <c r="D586" s="211"/>
      <c r="E586" s="197"/>
      <c r="F586" s="192"/>
      <c r="G586" s="192"/>
      <c r="H586" s="192"/>
      <c r="I586" s="192"/>
      <c r="J586" s="192"/>
      <c r="K586" s="192"/>
      <c r="L586" s="192"/>
    </row>
    <row r="591" spans="1:12" s="360" customFormat="1" ht="12.75">
      <c r="A591" s="193"/>
      <c r="B591" s="211"/>
      <c r="C591" s="211"/>
      <c r="D591" s="211"/>
      <c r="E591" s="197"/>
      <c r="F591" s="192"/>
      <c r="G591" s="192"/>
      <c r="H591" s="192"/>
      <c r="I591" s="192"/>
      <c r="J591" s="192"/>
      <c r="K591" s="192"/>
      <c r="L591" s="192"/>
    </row>
    <row r="592" spans="1:12" s="420" customFormat="1" ht="12.75">
      <c r="A592" s="193"/>
      <c r="B592" s="211"/>
      <c r="C592" s="211"/>
      <c r="D592" s="211"/>
      <c r="E592" s="197"/>
      <c r="F592" s="192"/>
      <c r="G592" s="192"/>
      <c r="H592" s="192"/>
      <c r="I592" s="192"/>
      <c r="J592" s="192"/>
      <c r="K592" s="192"/>
      <c r="L592" s="192"/>
    </row>
    <row r="593" spans="1:12" s="420" customFormat="1" ht="12.75">
      <c r="A593" s="193"/>
      <c r="B593" s="211"/>
      <c r="C593" s="211"/>
      <c r="D593" s="211"/>
      <c r="E593" s="197"/>
      <c r="F593" s="192"/>
      <c r="G593" s="192"/>
      <c r="H593" s="192"/>
      <c r="I593" s="192"/>
      <c r="J593" s="192"/>
      <c r="K593" s="192"/>
      <c r="L593" s="192"/>
    </row>
    <row r="594" spans="1:12" s="420" customFormat="1" ht="12.75" customHeight="1">
      <c r="A594" s="193"/>
      <c r="B594" s="211"/>
      <c r="C594" s="211"/>
      <c r="D594" s="211"/>
      <c r="E594" s="197"/>
      <c r="F594" s="192"/>
      <c r="G594" s="192"/>
      <c r="H594" s="192"/>
      <c r="I594" s="192"/>
      <c r="J594" s="192"/>
      <c r="K594" s="192"/>
      <c r="L594" s="192"/>
    </row>
    <row r="595" spans="1:12" s="420" customFormat="1" ht="12.75" customHeight="1">
      <c r="A595" s="193"/>
      <c r="B595" s="211"/>
      <c r="C595" s="211"/>
      <c r="D595" s="211"/>
      <c r="E595" s="197"/>
      <c r="F595" s="192"/>
      <c r="G595" s="192"/>
      <c r="H595" s="192"/>
      <c r="I595" s="192"/>
      <c r="J595" s="192"/>
      <c r="K595" s="192"/>
      <c r="L595" s="192"/>
    </row>
    <row r="596" spans="1:12" s="420" customFormat="1" ht="12.75" customHeight="1">
      <c r="A596" s="193"/>
      <c r="B596" s="211"/>
      <c r="C596" s="211"/>
      <c r="D596" s="211"/>
      <c r="E596" s="197"/>
      <c r="F596" s="192"/>
      <c r="G596" s="192"/>
      <c r="H596" s="192"/>
      <c r="I596" s="192"/>
      <c r="J596" s="192"/>
      <c r="K596" s="192"/>
      <c r="L596" s="192"/>
    </row>
    <row r="597" spans="1:12" s="420" customFormat="1" ht="12.75" customHeight="1">
      <c r="A597" s="193"/>
      <c r="B597" s="211"/>
      <c r="C597" s="211"/>
      <c r="D597" s="211"/>
      <c r="E597" s="197"/>
      <c r="F597" s="192"/>
      <c r="G597" s="192"/>
      <c r="H597" s="192"/>
      <c r="I597" s="192"/>
      <c r="J597" s="192"/>
      <c r="K597" s="192"/>
      <c r="L597" s="192"/>
    </row>
    <row r="598" spans="1:12" s="420" customFormat="1" ht="12.75" customHeight="1">
      <c r="A598" s="193"/>
      <c r="B598" s="211"/>
      <c r="C598" s="211"/>
      <c r="D598" s="211"/>
      <c r="E598" s="197"/>
      <c r="F598" s="192"/>
      <c r="G598" s="192"/>
      <c r="H598" s="192"/>
      <c r="I598" s="192"/>
      <c r="J598" s="192"/>
      <c r="K598" s="192"/>
      <c r="L598" s="192"/>
    </row>
    <row r="599" spans="1:12" s="420" customFormat="1" ht="12.75" customHeight="1">
      <c r="A599" s="193"/>
      <c r="B599" s="211"/>
      <c r="C599" s="211"/>
      <c r="D599" s="211"/>
      <c r="E599" s="197"/>
      <c r="F599" s="192"/>
      <c r="G599" s="192"/>
      <c r="H599" s="192"/>
      <c r="I599" s="192"/>
      <c r="J599" s="192"/>
      <c r="K599" s="192"/>
      <c r="L599" s="192"/>
    </row>
    <row r="600" spans="1:12" s="420" customFormat="1" ht="25.5" customHeight="1">
      <c r="A600" s="193"/>
      <c r="B600" s="211"/>
      <c r="C600" s="211"/>
      <c r="D600" s="211"/>
      <c r="E600" s="197"/>
      <c r="F600" s="192"/>
      <c r="G600" s="192"/>
      <c r="H600" s="192"/>
      <c r="I600" s="192"/>
      <c r="J600" s="192"/>
      <c r="K600" s="192"/>
      <c r="L600" s="192"/>
    </row>
    <row r="601" spans="1:12" s="207" customFormat="1" ht="12.75">
      <c r="A601" s="193"/>
      <c r="B601" s="211"/>
      <c r="C601" s="211"/>
      <c r="D601" s="211"/>
      <c r="E601" s="197"/>
      <c r="F601" s="192"/>
      <c r="G601" s="192"/>
      <c r="H601" s="192"/>
      <c r="I601" s="192"/>
      <c r="J601" s="192"/>
      <c r="K601" s="192"/>
      <c r="L601" s="192"/>
    </row>
    <row r="605" spans="1:12" s="200" customFormat="1" ht="12.75">
      <c r="A605" s="193"/>
      <c r="B605" s="211"/>
      <c r="C605" s="211"/>
      <c r="D605" s="211"/>
      <c r="E605" s="197"/>
      <c r="F605" s="192"/>
      <c r="G605" s="192"/>
      <c r="H605" s="192"/>
      <c r="I605" s="192"/>
      <c r="J605" s="192"/>
      <c r="K605" s="192"/>
      <c r="L605" s="192"/>
    </row>
    <row r="606" spans="1:12" s="200" customFormat="1" ht="12.75">
      <c r="A606" s="193"/>
      <c r="B606" s="211"/>
      <c r="C606" s="211"/>
      <c r="D606" s="211"/>
      <c r="E606" s="197"/>
      <c r="F606" s="192"/>
      <c r="G606" s="192"/>
      <c r="H606" s="192"/>
      <c r="I606" s="192"/>
      <c r="J606" s="192"/>
      <c r="K606" s="192"/>
      <c r="L606" s="192"/>
    </row>
    <row r="607" spans="1:12" s="200" customFormat="1" ht="12.75">
      <c r="A607" s="193"/>
      <c r="B607" s="211"/>
      <c r="C607" s="211"/>
      <c r="D607" s="211"/>
      <c r="E607" s="197"/>
      <c r="F607" s="192"/>
      <c r="G607" s="192"/>
      <c r="H607" s="192"/>
      <c r="I607" s="192"/>
      <c r="J607" s="192"/>
      <c r="K607" s="192"/>
      <c r="L607" s="192"/>
    </row>
    <row r="608" spans="1:12" s="200" customFormat="1" ht="12.75">
      <c r="A608" s="193"/>
      <c r="B608" s="211"/>
      <c r="C608" s="211"/>
      <c r="D608" s="211"/>
      <c r="E608" s="197"/>
      <c r="F608" s="192"/>
      <c r="G608" s="192"/>
      <c r="H608" s="192"/>
      <c r="I608" s="192"/>
      <c r="J608" s="192"/>
      <c r="K608" s="192"/>
      <c r="L608" s="192"/>
    </row>
    <row r="609" spans="1:12" s="200" customFormat="1" ht="12.75">
      <c r="A609" s="193"/>
      <c r="B609" s="211"/>
      <c r="C609" s="211"/>
      <c r="D609" s="211"/>
      <c r="E609" s="197"/>
      <c r="F609" s="192"/>
      <c r="G609" s="192"/>
      <c r="H609" s="192"/>
      <c r="I609" s="192"/>
      <c r="J609" s="192"/>
      <c r="K609" s="192"/>
      <c r="L609" s="192"/>
    </row>
    <row r="610" spans="1:12" s="200" customFormat="1" ht="12.75">
      <c r="A610" s="193"/>
      <c r="B610" s="211"/>
      <c r="C610" s="211"/>
      <c r="D610" s="211"/>
      <c r="E610" s="197"/>
      <c r="F610" s="192"/>
      <c r="G610" s="192"/>
      <c r="H610" s="192"/>
      <c r="I610" s="192"/>
      <c r="J610" s="192"/>
      <c r="K610" s="192"/>
      <c r="L610" s="192"/>
    </row>
    <row r="611" spans="1:12" s="200" customFormat="1" ht="12.75">
      <c r="A611" s="193"/>
      <c r="B611" s="211"/>
      <c r="C611" s="211"/>
      <c r="D611" s="211"/>
      <c r="E611" s="197"/>
      <c r="F611" s="192"/>
      <c r="G611" s="192"/>
      <c r="H611" s="192"/>
      <c r="I611" s="192"/>
      <c r="J611" s="192"/>
      <c r="K611" s="192"/>
      <c r="L611" s="192"/>
    </row>
    <row r="612" spans="1:12" s="200" customFormat="1" ht="12.75">
      <c r="A612" s="193"/>
      <c r="B612" s="211"/>
      <c r="C612" s="211"/>
      <c r="D612" s="211"/>
      <c r="E612" s="197"/>
      <c r="F612" s="192"/>
      <c r="G612" s="192"/>
      <c r="H612" s="192"/>
      <c r="I612" s="192"/>
      <c r="J612" s="192"/>
      <c r="K612" s="192"/>
      <c r="L612" s="192"/>
    </row>
    <row r="613" spans="1:12" s="200" customFormat="1" ht="12.75">
      <c r="A613" s="193"/>
      <c r="B613" s="211"/>
      <c r="C613" s="211"/>
      <c r="D613" s="211"/>
      <c r="E613" s="197"/>
      <c r="F613" s="192"/>
      <c r="G613" s="192"/>
      <c r="H613" s="192"/>
      <c r="I613" s="192"/>
      <c r="J613" s="192"/>
      <c r="K613" s="192"/>
      <c r="L613" s="192"/>
    </row>
    <row r="614" spans="1:12" s="200" customFormat="1" ht="12.75">
      <c r="A614" s="193"/>
      <c r="B614" s="211"/>
      <c r="C614" s="211"/>
      <c r="D614" s="211"/>
      <c r="E614" s="197"/>
      <c r="F614" s="192"/>
      <c r="G614" s="192"/>
      <c r="H614" s="192"/>
      <c r="I614" s="192"/>
      <c r="J614" s="192"/>
      <c r="K614" s="192"/>
      <c r="L614" s="192"/>
    </row>
    <row r="615" spans="1:12" s="211" customFormat="1" ht="12.75">
      <c r="A615" s="193"/>
      <c r="E615" s="197"/>
      <c r="F615" s="192"/>
      <c r="G615" s="192"/>
      <c r="H615" s="192"/>
      <c r="I615" s="192"/>
      <c r="J615" s="192"/>
      <c r="K615" s="192"/>
      <c r="L615" s="192"/>
    </row>
    <row r="616" spans="1:12" s="211" customFormat="1" ht="12.75">
      <c r="A616" s="193"/>
      <c r="E616" s="197"/>
      <c r="F616" s="192"/>
      <c r="G616" s="192"/>
      <c r="H616" s="192"/>
      <c r="I616" s="192"/>
      <c r="J616" s="192"/>
      <c r="K616" s="192"/>
      <c r="L616" s="192"/>
    </row>
    <row r="617" spans="1:12" s="211" customFormat="1" ht="12.75">
      <c r="A617" s="193"/>
      <c r="E617" s="197"/>
      <c r="F617" s="192"/>
      <c r="G617" s="192"/>
      <c r="H617" s="192"/>
      <c r="I617" s="192"/>
      <c r="J617" s="192"/>
      <c r="K617" s="192"/>
      <c r="L617" s="192"/>
    </row>
    <row r="618" spans="1:12" s="211" customFormat="1" ht="12.75">
      <c r="A618" s="193"/>
      <c r="E618" s="197"/>
      <c r="F618" s="192"/>
      <c r="G618" s="192"/>
      <c r="H618" s="192"/>
      <c r="I618" s="192"/>
      <c r="J618" s="192"/>
      <c r="K618" s="192"/>
      <c r="L618" s="192"/>
    </row>
    <row r="619" spans="1:12" s="211" customFormat="1" ht="12.75">
      <c r="A619" s="193"/>
      <c r="E619" s="197"/>
      <c r="F619" s="192"/>
      <c r="G619" s="192"/>
      <c r="H619" s="192"/>
      <c r="I619" s="192"/>
      <c r="J619" s="192"/>
      <c r="K619" s="192"/>
      <c r="L619" s="192"/>
    </row>
    <row r="620" spans="1:12" s="211" customFormat="1" ht="12.75">
      <c r="A620" s="193"/>
      <c r="E620" s="197"/>
      <c r="F620" s="192"/>
      <c r="G620" s="192"/>
      <c r="H620" s="192"/>
      <c r="I620" s="192"/>
      <c r="J620" s="192"/>
      <c r="K620" s="192"/>
      <c r="L620" s="192"/>
    </row>
    <row r="621" spans="1:12" s="211" customFormat="1" ht="12.75">
      <c r="A621" s="193"/>
      <c r="E621" s="197"/>
      <c r="F621" s="192"/>
      <c r="G621" s="192"/>
      <c r="H621" s="192"/>
      <c r="I621" s="192"/>
      <c r="J621" s="192"/>
      <c r="K621" s="192"/>
      <c r="L621" s="192"/>
    </row>
    <row r="622" spans="1:12" s="211" customFormat="1" ht="12.75">
      <c r="A622" s="193"/>
      <c r="E622" s="197"/>
      <c r="F622" s="192"/>
      <c r="G622" s="192"/>
      <c r="H622" s="192"/>
      <c r="I622" s="192"/>
      <c r="J622" s="192"/>
      <c r="K622" s="192"/>
      <c r="L622" s="192"/>
    </row>
    <row r="628" spans="1:12" s="211" customFormat="1" ht="12.75">
      <c r="A628" s="193"/>
      <c r="E628" s="197"/>
      <c r="F628" s="192"/>
      <c r="G628" s="192"/>
      <c r="H628" s="192"/>
      <c r="I628" s="192"/>
      <c r="J628" s="192"/>
      <c r="K628" s="192"/>
      <c r="L628" s="192"/>
    </row>
    <row r="629" spans="1:12" s="211" customFormat="1" ht="12.75">
      <c r="A629" s="193"/>
      <c r="E629" s="197"/>
      <c r="F629" s="192"/>
      <c r="G629" s="192"/>
      <c r="H629" s="192"/>
      <c r="I629" s="192"/>
      <c r="J629" s="192"/>
      <c r="K629" s="192"/>
      <c r="L629" s="192"/>
    </row>
    <row r="630" spans="1:12" s="211" customFormat="1" ht="12.75">
      <c r="A630" s="193"/>
      <c r="E630" s="197"/>
      <c r="F630" s="192"/>
      <c r="G630" s="192"/>
      <c r="H630" s="192"/>
      <c r="I630" s="192"/>
      <c r="J630" s="192"/>
      <c r="K630" s="192"/>
      <c r="L630" s="192"/>
    </row>
    <row r="631" spans="1:12" s="211" customFormat="1" ht="12.75">
      <c r="A631" s="193"/>
      <c r="E631" s="197"/>
      <c r="F631" s="192"/>
      <c r="G631" s="192"/>
      <c r="H631" s="192"/>
      <c r="I631" s="192"/>
      <c r="J631" s="192"/>
      <c r="K631" s="192"/>
      <c r="L631" s="192"/>
    </row>
    <row r="632" spans="1:12" s="211" customFormat="1" ht="12.75">
      <c r="A632" s="193"/>
      <c r="E632" s="197"/>
      <c r="F632" s="192"/>
      <c r="G632" s="192"/>
      <c r="H632" s="192"/>
      <c r="I632" s="192"/>
      <c r="J632" s="192"/>
      <c r="K632" s="192"/>
      <c r="L632" s="192"/>
    </row>
    <row r="633" spans="1:12" s="211" customFormat="1" ht="12.75">
      <c r="A633" s="193"/>
      <c r="E633" s="197"/>
      <c r="F633" s="192"/>
      <c r="G633" s="192"/>
      <c r="H633" s="192"/>
      <c r="I633" s="192"/>
      <c r="J633" s="192"/>
      <c r="K633" s="192"/>
      <c r="L633" s="192"/>
    </row>
    <row r="634" spans="1:12" s="211" customFormat="1" ht="12.75">
      <c r="A634" s="193"/>
      <c r="E634" s="197"/>
      <c r="F634" s="192"/>
      <c r="G634" s="192"/>
      <c r="H634" s="192"/>
      <c r="I634" s="192"/>
      <c r="J634" s="192"/>
      <c r="K634" s="192"/>
      <c r="L634" s="192"/>
    </row>
    <row r="637" spans="1:12" s="211" customFormat="1" ht="12.75">
      <c r="A637" s="193"/>
      <c r="E637" s="197"/>
      <c r="F637" s="192"/>
      <c r="G637" s="192"/>
      <c r="H637" s="192"/>
      <c r="I637" s="192"/>
      <c r="J637" s="192"/>
      <c r="K637" s="192"/>
      <c r="L637" s="192"/>
    </row>
    <row r="638" spans="1:12" s="211" customFormat="1" ht="12.75">
      <c r="A638" s="193"/>
      <c r="E638" s="197"/>
      <c r="F638" s="192"/>
      <c r="G638" s="192"/>
      <c r="H638" s="192"/>
      <c r="I638" s="192"/>
      <c r="J638" s="192"/>
      <c r="K638" s="192"/>
      <c r="L638" s="192"/>
    </row>
    <row r="639" spans="1:12" s="211" customFormat="1" ht="12.75">
      <c r="A639" s="193"/>
      <c r="E639" s="197"/>
      <c r="F639" s="192"/>
      <c r="G639" s="192"/>
      <c r="H639" s="192"/>
      <c r="I639" s="192"/>
      <c r="J639" s="192"/>
      <c r="K639" s="192"/>
      <c r="L639" s="192"/>
    </row>
    <row r="640" spans="1:12" s="211" customFormat="1" ht="12.75">
      <c r="A640" s="193"/>
      <c r="E640" s="197"/>
      <c r="F640" s="192"/>
      <c r="G640" s="192"/>
      <c r="H640" s="192"/>
      <c r="I640" s="192"/>
      <c r="J640" s="192"/>
      <c r="K640" s="192"/>
      <c r="L640" s="192"/>
    </row>
    <row r="641" spans="1:12" s="211" customFormat="1" ht="12.75">
      <c r="A641" s="193"/>
      <c r="E641" s="197"/>
      <c r="F641" s="192"/>
      <c r="G641" s="192"/>
      <c r="H641" s="192"/>
      <c r="I641" s="192"/>
      <c r="J641" s="192"/>
      <c r="K641" s="192"/>
      <c r="L641" s="192"/>
    </row>
    <row r="642" spans="1:12" s="2" customFormat="1" ht="12.75">
      <c r="A642" s="193"/>
      <c r="B642" s="211"/>
      <c r="C642" s="211"/>
      <c r="D642" s="211"/>
      <c r="E642" s="197"/>
      <c r="F642" s="192"/>
      <c r="G642" s="192"/>
      <c r="H642" s="192"/>
      <c r="I642" s="192"/>
      <c r="J642" s="192"/>
      <c r="K642" s="192"/>
      <c r="L642" s="192"/>
    </row>
    <row r="643" spans="1:12" s="2" customFormat="1" ht="12.75">
      <c r="A643" s="193"/>
      <c r="B643" s="211"/>
      <c r="C643" s="211"/>
      <c r="D643" s="211"/>
      <c r="E643" s="197"/>
      <c r="F643" s="192"/>
      <c r="G643" s="192"/>
      <c r="H643" s="192"/>
      <c r="I643" s="192"/>
      <c r="J643" s="192"/>
      <c r="K643" s="192"/>
      <c r="L643" s="192"/>
    </row>
    <row r="644" spans="1:12" s="211" customFormat="1" ht="12.75">
      <c r="A644" s="193"/>
      <c r="E644" s="197"/>
      <c r="F644" s="192"/>
      <c r="G644" s="192"/>
      <c r="H644" s="192"/>
      <c r="I644" s="192"/>
      <c r="J644" s="192"/>
      <c r="K644" s="192"/>
      <c r="L644" s="192"/>
    </row>
    <row r="645" spans="1:12" s="211" customFormat="1" ht="12.75">
      <c r="A645" s="193"/>
      <c r="E645" s="197"/>
      <c r="F645" s="192"/>
      <c r="G645" s="192"/>
      <c r="H645" s="192"/>
      <c r="I645" s="192"/>
      <c r="J645" s="192"/>
      <c r="K645" s="192"/>
      <c r="L645" s="192"/>
    </row>
    <row r="646" spans="1:12" s="211" customFormat="1" ht="12.75">
      <c r="A646" s="193"/>
      <c r="E646" s="197"/>
      <c r="F646" s="192"/>
      <c r="G646" s="192"/>
      <c r="H646" s="192"/>
      <c r="I646" s="192"/>
      <c r="J646" s="192"/>
      <c r="K646" s="192"/>
      <c r="L646" s="192"/>
    </row>
    <row r="647" spans="1:12" s="211" customFormat="1" ht="12.75">
      <c r="A647" s="193"/>
      <c r="E647" s="197"/>
      <c r="F647" s="192"/>
      <c r="G647" s="192"/>
      <c r="H647" s="192"/>
      <c r="I647" s="192"/>
      <c r="J647" s="192"/>
      <c r="K647" s="192"/>
      <c r="L647" s="192"/>
    </row>
    <row r="648" spans="1:12" s="211" customFormat="1" ht="12.75">
      <c r="A648" s="193"/>
      <c r="E648" s="197"/>
      <c r="F648" s="192"/>
      <c r="G648" s="192"/>
      <c r="H648" s="192"/>
      <c r="I648" s="192"/>
      <c r="J648" s="192"/>
      <c r="K648" s="192"/>
      <c r="L648" s="192"/>
    </row>
    <row r="649" spans="1:12" s="2" customFormat="1" ht="12.75">
      <c r="A649" s="193"/>
      <c r="B649" s="211"/>
      <c r="C649" s="211"/>
      <c r="D649" s="211"/>
      <c r="E649" s="197"/>
      <c r="F649" s="192"/>
      <c r="G649" s="192"/>
      <c r="H649" s="192"/>
      <c r="I649" s="192"/>
      <c r="J649" s="192"/>
      <c r="K649" s="192"/>
      <c r="L649" s="192"/>
    </row>
    <row r="650" spans="1:12" s="2" customFormat="1" ht="12.75">
      <c r="A650" s="193"/>
      <c r="B650" s="211"/>
      <c r="C650" s="211"/>
      <c r="D650" s="211"/>
      <c r="E650" s="197"/>
      <c r="F650" s="192"/>
      <c r="G650" s="192"/>
      <c r="H650" s="192"/>
      <c r="I650" s="192"/>
      <c r="J650" s="192"/>
      <c r="K650" s="192"/>
      <c r="L650" s="192"/>
    </row>
    <row r="651" spans="1:12" s="211" customFormat="1" ht="12.75">
      <c r="A651" s="193"/>
      <c r="E651" s="197"/>
      <c r="F651" s="192"/>
      <c r="G651" s="192"/>
      <c r="H651" s="192"/>
      <c r="I651" s="192"/>
      <c r="J651" s="192"/>
      <c r="K651" s="192"/>
      <c r="L651" s="192"/>
    </row>
    <row r="652" spans="1:12" s="211" customFormat="1" ht="12.75">
      <c r="A652" s="193"/>
      <c r="E652" s="197"/>
      <c r="F652" s="192"/>
      <c r="G652" s="192"/>
      <c r="H652" s="192"/>
      <c r="I652" s="192"/>
      <c r="J652" s="192"/>
      <c r="K652" s="192"/>
      <c r="L652" s="192"/>
    </row>
    <row r="653" spans="1:12" s="211" customFormat="1" ht="12.75">
      <c r="A653" s="193"/>
      <c r="E653" s="197"/>
      <c r="F653" s="192"/>
      <c r="G653" s="192"/>
      <c r="H653" s="192"/>
      <c r="I653" s="192"/>
      <c r="J653" s="192"/>
      <c r="K653" s="192"/>
      <c r="L653" s="192"/>
    </row>
    <row r="654" spans="1:12" s="211" customFormat="1" ht="12.75">
      <c r="A654" s="193"/>
      <c r="E654" s="197"/>
      <c r="F654" s="192"/>
      <c r="G654" s="192"/>
      <c r="H654" s="192"/>
      <c r="I654" s="192"/>
      <c r="J654" s="192"/>
      <c r="K654" s="192"/>
      <c r="L654" s="192"/>
    </row>
    <row r="655" spans="1:12" s="211" customFormat="1" ht="12.75">
      <c r="A655" s="193"/>
      <c r="E655" s="197"/>
      <c r="F655" s="192"/>
      <c r="G655" s="192"/>
      <c r="H655" s="192"/>
      <c r="I655" s="192"/>
      <c r="J655" s="192"/>
      <c r="K655" s="192"/>
      <c r="L655" s="192"/>
    </row>
    <row r="656" spans="1:12" s="211" customFormat="1" ht="12.75">
      <c r="A656" s="193"/>
      <c r="E656" s="197"/>
      <c r="F656" s="192"/>
      <c r="G656" s="192"/>
      <c r="H656" s="192"/>
      <c r="I656" s="192"/>
      <c r="J656" s="192"/>
      <c r="K656" s="192"/>
      <c r="L656" s="192"/>
    </row>
    <row r="657" spans="1:12" s="211" customFormat="1" ht="12.75">
      <c r="A657" s="193"/>
      <c r="E657" s="197"/>
      <c r="F657" s="192"/>
      <c r="G657" s="192"/>
      <c r="H657" s="192"/>
      <c r="I657" s="192"/>
      <c r="J657" s="192"/>
      <c r="K657" s="192"/>
      <c r="L657" s="192"/>
    </row>
    <row r="658" spans="1:12" s="211" customFormat="1" ht="12.75">
      <c r="A658" s="193"/>
      <c r="E658" s="197"/>
      <c r="F658" s="192"/>
      <c r="G658" s="192"/>
      <c r="H658" s="192"/>
      <c r="I658" s="192"/>
      <c r="J658" s="192"/>
      <c r="K658" s="192"/>
      <c r="L658" s="192"/>
    </row>
    <row r="659" spans="1:12" s="2" customFormat="1" ht="12.75">
      <c r="A659" s="193"/>
      <c r="B659" s="211"/>
      <c r="C659" s="211"/>
      <c r="D659" s="211"/>
      <c r="E659" s="197"/>
      <c r="F659" s="192"/>
      <c r="G659" s="192"/>
      <c r="H659" s="192"/>
      <c r="I659" s="192"/>
      <c r="J659" s="192"/>
      <c r="K659" s="192"/>
      <c r="L659" s="192"/>
    </row>
    <row r="660" spans="1:12" s="2" customFormat="1" ht="12.75">
      <c r="A660" s="193"/>
      <c r="B660" s="211"/>
      <c r="C660" s="211"/>
      <c r="D660" s="211"/>
      <c r="E660" s="197"/>
      <c r="F660" s="192"/>
      <c r="G660" s="192"/>
      <c r="H660" s="192"/>
      <c r="I660" s="192"/>
      <c r="J660" s="192"/>
      <c r="K660" s="192"/>
      <c r="L660" s="192"/>
    </row>
    <row r="661" spans="1:12" s="2" customFormat="1" ht="12.75">
      <c r="A661" s="193"/>
      <c r="B661" s="211"/>
      <c r="C661" s="211"/>
      <c r="D661" s="211"/>
      <c r="E661" s="197"/>
      <c r="F661" s="192"/>
      <c r="G661" s="192"/>
      <c r="H661" s="192"/>
      <c r="I661" s="192"/>
      <c r="J661" s="192"/>
      <c r="K661" s="192"/>
      <c r="L661" s="192"/>
    </row>
    <row r="662" spans="1:12" s="211" customFormat="1" ht="12.75">
      <c r="A662" s="193"/>
      <c r="E662" s="197"/>
      <c r="F662" s="192"/>
      <c r="G662" s="192"/>
      <c r="H662" s="192"/>
      <c r="I662" s="192"/>
      <c r="J662" s="192"/>
      <c r="K662" s="192"/>
      <c r="L662" s="192"/>
    </row>
    <row r="663" spans="1:12" s="211" customFormat="1" ht="12.75">
      <c r="A663" s="193"/>
      <c r="E663" s="197"/>
      <c r="F663" s="192"/>
      <c r="G663" s="192"/>
      <c r="H663" s="192"/>
      <c r="I663" s="192"/>
      <c r="J663" s="192"/>
      <c r="K663" s="192"/>
      <c r="L663" s="192"/>
    </row>
    <row r="664" spans="1:12" s="211" customFormat="1" ht="12.75">
      <c r="A664" s="193"/>
      <c r="E664" s="197"/>
      <c r="F664" s="192"/>
      <c r="G664" s="192"/>
      <c r="H664" s="192"/>
      <c r="I664" s="192"/>
      <c r="J664" s="192"/>
      <c r="K664" s="192"/>
      <c r="L664" s="192"/>
    </row>
    <row r="665" spans="1:12" s="211" customFormat="1" ht="12.75">
      <c r="A665" s="193"/>
      <c r="E665" s="197"/>
      <c r="F665" s="192"/>
      <c r="G665" s="192"/>
      <c r="H665" s="192"/>
      <c r="I665" s="192"/>
      <c r="J665" s="192"/>
      <c r="K665" s="192"/>
      <c r="L665" s="192"/>
    </row>
    <row r="666" spans="1:12" s="211" customFormat="1" ht="12.75">
      <c r="A666" s="193"/>
      <c r="E666" s="197"/>
      <c r="F666" s="192"/>
      <c r="G666" s="192"/>
      <c r="H666" s="192"/>
      <c r="I666" s="192"/>
      <c r="J666" s="192"/>
      <c r="K666" s="192"/>
      <c r="L666" s="192"/>
    </row>
    <row r="667" spans="1:12" s="211" customFormat="1" ht="12.75">
      <c r="A667" s="193"/>
      <c r="E667" s="197"/>
      <c r="F667" s="192"/>
      <c r="G667" s="192"/>
      <c r="H667" s="192"/>
      <c r="I667" s="192"/>
      <c r="J667" s="192"/>
      <c r="K667" s="192"/>
      <c r="L667" s="192"/>
    </row>
    <row r="668" spans="1:12" s="211" customFormat="1" ht="12.75">
      <c r="A668" s="193"/>
      <c r="E668" s="197"/>
      <c r="F668" s="192"/>
      <c r="G668" s="192"/>
      <c r="H668" s="192"/>
      <c r="I668" s="192"/>
      <c r="J668" s="192"/>
      <c r="K668" s="192"/>
      <c r="L668" s="192"/>
    </row>
    <row r="669" spans="1:12" s="211" customFormat="1" ht="12.75">
      <c r="A669" s="193"/>
      <c r="E669" s="197"/>
      <c r="F669" s="192"/>
      <c r="G669" s="192"/>
      <c r="H669" s="192"/>
      <c r="I669" s="192"/>
      <c r="J669" s="192"/>
      <c r="K669" s="192"/>
      <c r="L669" s="192"/>
    </row>
    <row r="670" spans="1:12" s="211" customFormat="1" ht="12.75">
      <c r="A670" s="193"/>
      <c r="E670" s="197"/>
      <c r="F670" s="192"/>
      <c r="G670" s="192"/>
      <c r="H670" s="192"/>
      <c r="I670" s="192"/>
      <c r="J670" s="192"/>
      <c r="K670" s="192"/>
      <c r="L670" s="192"/>
    </row>
    <row r="671" spans="1:12" s="211" customFormat="1" ht="12.75">
      <c r="A671" s="193"/>
      <c r="E671" s="197"/>
      <c r="F671" s="192"/>
      <c r="G671" s="192"/>
      <c r="H671" s="192"/>
      <c r="I671" s="192"/>
      <c r="J671" s="192"/>
      <c r="K671" s="192"/>
      <c r="L671" s="192"/>
    </row>
    <row r="672" spans="1:12" s="2" customFormat="1" ht="12.75">
      <c r="A672" s="193"/>
      <c r="B672" s="211"/>
      <c r="C672" s="211"/>
      <c r="D672" s="211"/>
      <c r="E672" s="197"/>
      <c r="F672" s="192"/>
      <c r="G672" s="192"/>
      <c r="H672" s="192"/>
      <c r="I672" s="192"/>
      <c r="J672" s="192"/>
      <c r="K672" s="192"/>
      <c r="L672" s="192"/>
    </row>
  </sheetData>
  <mergeCells count="34">
    <mergeCell ref="K367:L367"/>
    <mergeCell ref="G368:H368"/>
    <mergeCell ref="I368:J368"/>
    <mergeCell ref="K368:L368"/>
    <mergeCell ref="G367:H367"/>
    <mergeCell ref="I367:J367"/>
    <mergeCell ref="G363:H363"/>
    <mergeCell ref="I363:J363"/>
    <mergeCell ref="K363:L363"/>
    <mergeCell ref="G364:H364"/>
    <mergeCell ref="I364:J364"/>
    <mergeCell ref="K364:L364"/>
    <mergeCell ref="I359:J359"/>
    <mergeCell ref="K358:L358"/>
    <mergeCell ref="K359:L359"/>
    <mergeCell ref="G362:H362"/>
    <mergeCell ref="I362:J362"/>
    <mergeCell ref="K362:L362"/>
    <mergeCell ref="G358:H358"/>
    <mergeCell ref="G359:H359"/>
    <mergeCell ref="I358:J358"/>
    <mergeCell ref="A504:C504"/>
    <mergeCell ref="G514:H514"/>
    <mergeCell ref="I514:J514"/>
    <mergeCell ref="K514:L514"/>
    <mergeCell ref="G357:H357"/>
    <mergeCell ref="I357:J357"/>
    <mergeCell ref="K357:L357"/>
    <mergeCell ref="G354:H354"/>
    <mergeCell ref="G355:H355"/>
    <mergeCell ref="I354:J354"/>
    <mergeCell ref="K354:L354"/>
    <mergeCell ref="K355:L355"/>
    <mergeCell ref="I355:J355"/>
  </mergeCells>
  <printOptions/>
  <pageMargins left="0.3937007874015748" right="0.1968503937007874" top="0.7086614173228347" bottom="0.3937007874015748" header="0.5118110236220472" footer="0.5118110236220472"/>
  <pageSetup horizontalDpi="600" verticalDpi="600" orientation="landscape" paperSize="9" r:id="rId4"/>
  <rowBreaks count="10" manualBreakCount="10">
    <brk id="39" max="255" man="1"/>
    <brk id="81" max="11" man="1"/>
    <brk id="127" max="11" man="1"/>
    <brk id="171" max="11" man="1"/>
    <brk id="216" max="11" man="1"/>
    <brk id="257" max="11" man="1"/>
    <brk id="302" max="11" man="1"/>
    <brk id="429" max="11" man="1"/>
    <brk id="470" max="11" man="1"/>
    <brk id="511" max="1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Schattenhalb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Zumbrunn</dc:creator>
  <cp:keywords/>
  <dc:description/>
  <cp:lastModifiedBy>Martin Schläppi</cp:lastModifiedBy>
  <cp:lastPrinted>2008-10-28T13:59:39Z</cp:lastPrinted>
  <dcterms:created xsi:type="dcterms:W3CDTF">2001-12-17T06:20:51Z</dcterms:created>
  <dcterms:modified xsi:type="dcterms:W3CDTF">2008-10-28T13:59:47Z</dcterms:modified>
  <cp:category/>
  <cp:version/>
  <cp:contentType/>
  <cp:contentStatus/>
</cp:coreProperties>
</file>